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G:\LICHTHINDER\Algemeen deel Lichthinder\2020\"/>
    </mc:Choice>
  </mc:AlternateContent>
  <xr:revisionPtr revIDLastSave="0" documentId="13_ncr:1_{26E8D565-37E6-4299-B1ED-AAC97272A7BA}" xr6:coauthVersionLast="45" xr6:coauthVersionMax="45" xr10:uidLastSave="{00000000-0000-0000-0000-000000000000}"/>
  <bookViews>
    <workbookView xWindow="-96" yWindow="-96" windowWidth="19392" windowHeight="10392" tabRatio="602" xr2:uid="{00000000-000D-0000-FFFF-FFFF00000000}"/>
  </bookViews>
  <sheets>
    <sheet name="Berekening" sheetId="1" r:id="rId1"/>
    <sheet name="Versie-informatie" sheetId="2" r:id="rId2"/>
  </sheets>
  <definedNames>
    <definedName name="_xlnm.Print_Area" localSheetId="0">Berekening!$A$1:$N$31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17" i="1" l="1"/>
  <c r="Q17" i="1" s="1"/>
  <c r="P18" i="1"/>
  <c r="Q18" i="1" s="1"/>
  <c r="P19" i="1"/>
  <c r="Q19" i="1" s="1"/>
  <c r="P16" i="1"/>
  <c r="R16" i="1" s="1"/>
  <c r="O16" i="1"/>
  <c r="O19" i="1"/>
  <c r="V17" i="1"/>
  <c r="V18" i="1"/>
  <c r="V19" i="1"/>
  <c r="X16" i="1"/>
  <c r="Y16" i="1"/>
  <c r="X17" i="1"/>
  <c r="Y17" i="1"/>
  <c r="X18" i="1"/>
  <c r="Y18" i="1"/>
  <c r="X19" i="1"/>
  <c r="Y19" i="1"/>
  <c r="W17" i="1"/>
  <c r="W18" i="1"/>
  <c r="W19" i="1"/>
  <c r="W16" i="1"/>
  <c r="V16" i="1"/>
  <c r="U17" i="1"/>
  <c r="U18" i="1"/>
  <c r="U19" i="1"/>
  <c r="U16" i="1"/>
  <c r="T17" i="1"/>
  <c r="T18" i="1"/>
  <c r="T19" i="1"/>
  <c r="T16" i="1"/>
  <c r="S17" i="1"/>
  <c r="S18" i="1"/>
  <c r="S19" i="1"/>
  <c r="S16" i="1"/>
  <c r="O17" i="1"/>
  <c r="O18" i="1"/>
  <c r="R17" i="1" l="1"/>
  <c r="R19" i="1"/>
  <c r="R18" i="1"/>
  <c r="Q16" i="1"/>
  <c r="I17" i="1" l="1"/>
  <c r="K16" i="1"/>
  <c r="K19" i="1"/>
  <c r="I19" i="1"/>
  <c r="J16" i="1"/>
  <c r="K18" i="1"/>
  <c r="I18" i="1"/>
  <c r="K17" i="1"/>
  <c r="I16" i="1"/>
  <c r="Z19" i="1"/>
  <c r="Z18" i="1"/>
  <c r="Z17" i="1"/>
  <c r="Z16" i="1"/>
  <c r="AA18" i="1" l="1"/>
  <c r="AB18" i="1"/>
  <c r="AA19" i="1"/>
  <c r="AB19" i="1"/>
  <c r="AA17" i="1"/>
  <c r="AB17" i="1"/>
  <c r="AA16" i="1"/>
  <c r="AB16" i="1"/>
  <c r="M16" i="1" s="1"/>
  <c r="J18" i="1"/>
  <c r="J17" i="1"/>
  <c r="J19" i="1"/>
  <c r="M17" i="1" l="1"/>
  <c r="M18" i="1"/>
  <c r="M19" i="1"/>
  <c r="L18" i="1" l="1"/>
  <c r="L17" i="1"/>
  <c r="L16" i="1"/>
  <c r="L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Johan Alferdinck</author>
    <author>Henk Stolk</author>
  </authors>
  <commentList>
    <comment ref="B9" authorId="0" shapeId="0" xr:uid="{545AA03A-C4F4-4EC2-B197-56CC8684273F}">
      <text>
        <r>
          <rPr>
            <sz val="9"/>
            <color indexed="81"/>
            <rFont val="Tahoma"/>
            <family val="2"/>
          </rPr>
          <t>Locatie omwonende, x-waarde</t>
        </r>
      </text>
    </comment>
    <comment ref="C9" authorId="0" shapeId="0" xr:uid="{C9F027E8-DB93-4B43-AEE6-6591BA7A8D9D}">
      <text>
        <r>
          <rPr>
            <sz val="9"/>
            <color indexed="81"/>
            <rFont val="Tahoma"/>
            <family val="2"/>
          </rPr>
          <t>Locatie omwonende, y-waarde</t>
        </r>
      </text>
    </comment>
    <comment ref="D9" authorId="0" shapeId="0" xr:uid="{104B813E-93D3-4483-8262-C7627D5123AF}">
      <text>
        <r>
          <rPr>
            <sz val="9"/>
            <color indexed="81"/>
            <rFont val="Tahoma"/>
            <family val="2"/>
          </rPr>
          <t>Locatie omwonende, z-waarde</t>
        </r>
      </text>
    </comment>
    <comment ref="B15" authorId="0" shapeId="0" xr:uid="{585AFCF2-1CBB-47FC-8EEF-9CA25A23AB57}">
      <text>
        <r>
          <rPr>
            <sz val="9"/>
            <color indexed="81"/>
            <rFont val="Tahoma"/>
            <family val="2"/>
          </rPr>
          <t>Locatie armatuur, x-waarde</t>
        </r>
      </text>
    </comment>
    <comment ref="C15" authorId="0" shapeId="0" xr:uid="{A953AE1A-A6DB-4EA8-B94F-7211E60ED062}">
      <text>
        <r>
          <rPr>
            <sz val="9"/>
            <color indexed="81"/>
            <rFont val="Tahoma"/>
            <family val="2"/>
          </rPr>
          <t>Locatie armatuur, y-waarde</t>
        </r>
      </text>
    </comment>
    <comment ref="D15" authorId="0" shapeId="0" xr:uid="{0C0F01B9-D6F2-4B92-BC99-9090CED5BE9C}">
      <text>
        <r>
          <rPr>
            <sz val="9"/>
            <color indexed="81"/>
            <rFont val="Tahoma"/>
            <family val="2"/>
          </rPr>
          <t>Locatie armatuur z-waarde</t>
        </r>
      </text>
    </comment>
    <comment ref="E15" authorId="0" shapeId="0" xr:uid="{A3E2C4A7-7C34-4F8E-B014-99AD241D1BB5}">
      <text>
        <r>
          <rPr>
            <sz val="9"/>
            <color indexed="81"/>
            <rFont val="Tahoma"/>
            <family val="2"/>
          </rPr>
          <t>De draaihoek is de hoek in het horizontale vlak (x,y) ten opzichte van de x-richting (0 graden), positief is tegen de klok in, negatief is met de klok mee. Bijvoorbeeld:  45</t>
        </r>
      </text>
    </comment>
    <comment ref="F15" authorId="0" shapeId="0" xr:uid="{77EC0CC2-1938-413A-B00B-638715384975}">
      <text>
        <r>
          <rPr>
            <sz val="9"/>
            <color indexed="81"/>
            <rFont val="Tahoma"/>
            <family val="2"/>
          </rPr>
          <t>De kantelhoek is de hoek van de richting van de de hoofdas van de armatuur met de vertikaal. Naar beneden gericht is nul graden, horizontaal gericht is +90 graden. Bijvoorbeeld : 45</t>
        </r>
      </text>
    </comment>
    <comment ref="G15" authorId="0" shapeId="0" xr:uid="{F69E0F32-4B03-4CE2-9778-416C37E48D74}">
      <text>
        <r>
          <rPr>
            <sz val="9"/>
            <color indexed="81"/>
            <rFont val="Tahoma"/>
            <family val="2"/>
          </rPr>
          <t>De oppervlakte op van het lichtgevende deel van de armatuur. Bijvoorbeeld: 0,25</t>
        </r>
      </text>
    </comment>
    <comment ref="I15" authorId="0" shapeId="0" xr:uid="{47FF592E-E6F9-48B8-8457-F33A40C10CF1}">
      <text>
        <r>
          <rPr>
            <sz val="9"/>
            <color indexed="81"/>
            <rFont val="Tahoma"/>
            <family val="2"/>
          </rPr>
          <t>Locatie richtpunt, x-waarde</t>
        </r>
      </text>
    </comment>
    <comment ref="J15" authorId="0" shapeId="0" xr:uid="{C1FC3969-D564-4F4C-9F6C-D257B84171FB}">
      <text>
        <r>
          <rPr>
            <sz val="9"/>
            <color indexed="81"/>
            <rFont val="Tahoma"/>
            <family val="2"/>
          </rPr>
          <t>Locatie richtpunt, y-waarde</t>
        </r>
      </text>
    </comment>
    <comment ref="K15" authorId="0" shapeId="0" xr:uid="{077288DF-BA50-4E99-8C64-6004475E6A90}">
      <text>
        <r>
          <rPr>
            <sz val="9"/>
            <color indexed="81"/>
            <rFont val="Tahoma"/>
            <family val="2"/>
          </rPr>
          <t>Locatie richtpunt, z-waarde. Is altijd 0 (grondniveau)</t>
        </r>
      </text>
    </comment>
    <comment ref="L15" authorId="1" shapeId="0" xr:uid="{7023A5A4-C662-429B-AA9B-E2628FDA56D9}">
      <text>
        <r>
          <rPr>
            <sz val="9"/>
            <color indexed="81"/>
            <rFont val="Tahoma"/>
            <family val="2"/>
          </rPr>
          <t>Ruimtelijke afstand (x,y en z) van de armatuur tot de omwonende.</t>
        </r>
      </text>
    </comment>
    <comment ref="M15" authorId="1" shapeId="0" xr:uid="{E69C2404-A8E3-48B5-A0ED-AFB3B3D84ED5}">
      <text>
        <r>
          <rPr>
            <sz val="9"/>
            <color indexed="81"/>
            <rFont val="Tahoma"/>
            <family val="2"/>
          </rPr>
          <t>Schijnbare oppervlakte van de armatuur voor de omwonende</t>
        </r>
      </text>
    </comment>
  </commentList>
</comments>
</file>

<file path=xl/sharedStrings.xml><?xml version="1.0" encoding="utf-8"?>
<sst xmlns="http://schemas.openxmlformats.org/spreadsheetml/2006/main" count="66" uniqueCount="63">
  <si>
    <t>Nr.
[-]</t>
  </si>
  <si>
    <t>Middels deze tool kan het schijnbaar oppervlak van verlichtingsarmaturen worden bepaald</t>
  </si>
  <si>
    <t>NSVV - Tool voor het bepalen van de schijnbare oppervlakte</t>
  </si>
  <si>
    <t>Afstand omwonende armatuur d (m)</t>
  </si>
  <si>
    <t>xR</t>
  </si>
  <si>
    <t>yR</t>
  </si>
  <si>
    <t>Richtpunt</t>
  </si>
  <si>
    <t>zR</t>
  </si>
  <si>
    <t>Vectoren</t>
  </si>
  <si>
    <t>Toelichting</t>
  </si>
  <si>
    <t>cos(theta)</t>
  </si>
  <si>
    <t>theta</t>
  </si>
  <si>
    <t>Theta is de hoek tussen normaal op armatuur en armatuur-omwonende.</t>
  </si>
  <si>
    <t>Richting normaal armatuur</t>
  </si>
  <si>
    <t>Armatuur-Omwonende</t>
  </si>
  <si>
    <t>#N/B = data niet beschikbaar</t>
  </si>
  <si>
    <t>x1</t>
  </si>
  <si>
    <t>y1</t>
  </si>
  <si>
    <t>z2</t>
  </si>
  <si>
    <t>x2</t>
  </si>
  <si>
    <t>y2</t>
  </si>
  <si>
    <t>z1</t>
  </si>
  <si>
    <t>Richting normaal armatuur is vector (x1,y1,z1)</t>
  </si>
  <si>
    <t>Richting armatuur-&gt;omwonende is vector (x2,y2,z2)</t>
  </si>
  <si>
    <t>cos(theta) = (x1x2 + y1y2 + z1z2)/[wortel(x1^2+y1^2+z1^2).wortel(x2^2+y2^2+z2^2)]</t>
  </si>
  <si>
    <t>Formule</t>
  </si>
  <si>
    <t>Schijnbare oppervlakte Ap (m^2)</t>
  </si>
  <si>
    <t>Horizontale afstand A-R dh (m)</t>
  </si>
  <si>
    <t>xR [m]</t>
  </si>
  <si>
    <t>yR [m]</t>
  </si>
  <si>
    <t>zR [m]</t>
  </si>
  <si>
    <t>Kantelhoek [graden]</t>
  </si>
  <si>
    <t>De NSVV verschaft informatie met deze tool zonder enkele garantie of waarborg.</t>
  </si>
  <si>
    <t>Gebruiker is zelf verantwoordelijk voor de juiste invoer in deze tool, alsmede de uitkomsten hiervan.</t>
  </si>
  <si>
    <t>Er kunnen op geen enkele wijze rechten worden ontleend aan de invoer en uitkomsten van deze tool.</t>
  </si>
  <si>
    <t>De NSVV kan niet aansprakelijk worden gesteld voor schade door het gebruik van de informatie van deze tool.</t>
  </si>
  <si>
    <t>De NSVV kan de tool  naar eigen inzicht en op ieder gewenst moment veranderen of beëindigen.</t>
  </si>
  <si>
    <t>De NSVV kan niet aansprakelijk worden gesteld voor de gevolgen van wijzigingen of beëindiging op/van deze tool.</t>
  </si>
  <si>
    <t>Disclaimer:</t>
  </si>
  <si>
    <t>= in te vullen</t>
  </si>
  <si>
    <t>De NSVV biedt geen garantie over de juiste werking van deze tool en kan zodoende niet aansprakelijk gesteld worden voor eventuele schade die direct of indirect wordt geleden door het gebruik ervan.</t>
  </si>
  <si>
    <t>Invoergegevens armaturen</t>
  </si>
  <si>
    <t>Invoergegevens omwonende</t>
  </si>
  <si>
    <t>Berekende uitvoergegevens</t>
  </si>
  <si>
    <t>= berekende waarden</t>
  </si>
  <si>
    <t>Draaihoek
[graden]</t>
  </si>
  <si>
    <t>Schijnbare oppervlakte Ap [m²]</t>
  </si>
  <si>
    <t>xO
[m]</t>
  </si>
  <si>
    <t>yO
[m]</t>
  </si>
  <si>
    <t>zO
[m]</t>
  </si>
  <si>
    <t>xA
[m]</t>
  </si>
  <si>
    <t>yA
[m]</t>
  </si>
  <si>
    <t>zA
[m]</t>
  </si>
  <si>
    <t>Afstand d
[m]</t>
  </si>
  <si>
    <t>Oppervlakte
A [m²]</t>
  </si>
  <si>
    <t>De hoofdas van het armatuur staat loodrecht op het lichtgevend deel van het armatuur.</t>
  </si>
  <si>
    <t>Het lichtgevend deel van de armatuur is vlak.</t>
  </si>
  <si>
    <t>Het richtpunt ligt in het grondoppervlak (zR = 0).</t>
  </si>
  <si>
    <t>Versie</t>
  </si>
  <si>
    <t>Datum</t>
  </si>
  <si>
    <t>31 januari 2020</t>
  </si>
  <si>
    <t>1.0</t>
  </si>
  <si>
    <t>Versie-informatie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</si>
</sst>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
  </numFmts>
  <fonts count="14" x14ac:knownFonts="1">
    <font>
      <sz val="11"/>
      <color theme="1"/>
      <name val="Calibri"/>
      <family val="2"/>
    </font>
    <font>
      <b/>
      <sz val="18"/>
      <color theme="3"/>
      <name val="Cambria"/>
      <family val="2"/>
      <scheme val="major"/>
    </font>
    <font>
      <sz val="9"/>
      <color indexed="81"/>
      <name val="Tahoma"/>
      <family val="2"/>
    </font>
    <font>
      <b/>
      <sz val="11"/>
      <color theme="1"/>
      <name val="Calibri"/>
      <family val="2"/>
    </font>
    <font>
      <sz val="11"/>
      <color theme="1" tint="0.249977111117893"/>
      <name val="Calibri"/>
      <family val="2"/>
    </font>
    <font>
      <b/>
      <sz val="11"/>
      <color theme="1"/>
      <name val="Calibri"/>
      <family val="2"/>
      <scheme val="minor"/>
    </font>
    <font>
      <b/>
      <sz val="16"/>
      <color theme="9" tint="-0.249977111117893"/>
      <name val="Calibri"/>
      <family val="2"/>
      <scheme val="minor"/>
    </font>
    <font>
      <b/>
      <sz val="11"/>
      <color theme="9" tint="-0.249977111117893"/>
      <name val="Calibri"/>
      <family val="2"/>
      <scheme val="minor"/>
    </font>
    <font>
      <b/>
      <sz val="16"/>
      <color theme="3" tint="0.39997558519241921"/>
      <name val="Calibri"/>
      <family val="2"/>
    </font>
    <font>
      <b/>
      <sz val="11"/>
      <color rgb="FF0B192B"/>
      <name val="Calibri"/>
      <family val="2"/>
      <scheme val="minor"/>
    </font>
    <font>
      <sz val="8"/>
      <name val="Calibri"/>
      <family val="2"/>
    </font>
    <font>
      <b/>
      <sz val="16"/>
      <color theme="9" tint="-0.249977111117893"/>
      <name val="Calibri"/>
      <family val="2"/>
    </font>
    <font>
      <b/>
      <sz val="11"/>
      <name val="Calibri"/>
      <family val="2"/>
      <scheme val="minor"/>
    </font>
    <font>
      <sz val="1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3" tint="0.79998168889431442"/>
        <bgColor indexed="64"/>
      </patternFill>
    </fill>
  </fills>
  <borders count="4">
    <border>
      <left/>
      <right/>
      <top/>
      <bottom/>
      <diagonal/>
    </border>
    <border>
      <left style="thin">
        <color theme="1"/>
      </left>
      <right style="thin">
        <color theme="1"/>
      </right>
      <top style="thin">
        <color theme="1"/>
      </top>
      <bottom style="medium">
        <color theme="1"/>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cellStyleXfs>
  <cellXfs count="35">
    <xf numFmtId="0" fontId="0" fillId="0" borderId="0" xfId="0"/>
    <xf numFmtId="0" fontId="0" fillId="0" borderId="0" xfId="0" applyAlignment="1">
      <alignment wrapText="1"/>
    </xf>
    <xf numFmtId="2" fontId="0" fillId="0" borderId="0" xfId="0" applyNumberFormat="1"/>
    <xf numFmtId="0" fontId="1" fillId="0" borderId="0" xfId="1" applyAlignment="1">
      <alignment horizontal="left" vertical="top"/>
    </xf>
    <xf numFmtId="0" fontId="0" fillId="0" borderId="0" xfId="0" applyAlignment="1">
      <alignment horizontal="left"/>
    </xf>
    <xf numFmtId="0" fontId="4" fillId="0" borderId="0" xfId="0" applyFont="1" applyAlignment="1">
      <alignment horizontal="left"/>
    </xf>
    <xf numFmtId="0" fontId="5" fillId="0" borderId="0" xfId="0" applyFont="1"/>
    <xf numFmtId="164" fontId="0" fillId="0" borderId="0" xfId="0" applyNumberFormat="1" applyAlignment="1">
      <alignment horizontal="center"/>
    </xf>
    <xf numFmtId="0" fontId="3" fillId="0" borderId="0" xfId="0" applyFont="1"/>
    <xf numFmtId="0" fontId="0" fillId="0" borderId="0" xfId="0" quotePrefix="1" applyAlignment="1">
      <alignment horizontal="left"/>
    </xf>
    <xf numFmtId="0" fontId="0" fillId="0" borderId="0" xfId="0" applyFill="1"/>
    <xf numFmtId="0" fontId="6" fillId="0" borderId="0" xfId="0" applyFont="1"/>
    <xf numFmtId="0" fontId="7" fillId="0" borderId="0" xfId="0" applyFont="1"/>
    <xf numFmtId="0" fontId="0" fillId="0" borderId="0" xfId="0" applyFont="1"/>
    <xf numFmtId="0" fontId="0" fillId="0" borderId="0" xfId="0" applyNumberFormat="1" applyFill="1"/>
    <xf numFmtId="0" fontId="0" fillId="0" borderId="0" xfId="0" quotePrefix="1"/>
    <xf numFmtId="0" fontId="8" fillId="0" borderId="0" xfId="0" applyFont="1"/>
    <xf numFmtId="0" fontId="9" fillId="0" borderId="0" xfId="0" applyFont="1"/>
    <xf numFmtId="0" fontId="11" fillId="0" borderId="0" xfId="0" applyFont="1"/>
    <xf numFmtId="0" fontId="0" fillId="0" borderId="0" xfId="0" applyFill="1" applyAlignment="1">
      <alignment wrapText="1"/>
    </xf>
    <xf numFmtId="0" fontId="0" fillId="0" borderId="0" xfId="0" applyFont="1" applyFill="1"/>
    <xf numFmtId="0" fontId="4" fillId="2" borderId="3" xfId="0" applyFont="1" applyFill="1" applyBorder="1" applyAlignment="1">
      <alignment horizontal="left"/>
    </xf>
    <xf numFmtId="0" fontId="0" fillId="3" borderId="3" xfId="0" applyFill="1" applyBorder="1"/>
    <xf numFmtId="0" fontId="1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0" fillId="2" borderId="3" xfId="0" applyNumberFormat="1" applyFill="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2" fontId="0" fillId="3"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0" fontId="0" fillId="0" borderId="0" xfId="0" applyNumberFormat="1" applyFont="1" applyFill="1"/>
    <xf numFmtId="0" fontId="13" fillId="0" borderId="0" xfId="0" applyFont="1" applyFill="1"/>
  </cellXfs>
  <cellStyles count="2">
    <cellStyle name="Standaard" xfId="0" builtinId="0" customBuiltin="1"/>
    <cellStyle name="Titel" xfId="1" builtinId="15"/>
  </cellStyles>
  <dxfs count="0"/>
  <tableStyles count="0" defaultTableStyle="TableStyleMedium9" defaultPivotStyle="PivotStyleLight16"/>
  <colors>
    <mruColors>
      <color rgb="FFF5770F"/>
      <color rgb="FFF4740A"/>
      <color rgb="FF0B192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Bovenaanzicht</a:t>
            </a:r>
          </a:p>
        </c:rich>
      </c:tx>
      <c:layout>
        <c:manualLayout>
          <c:xMode val="edge"/>
          <c:yMode val="edge"/>
          <c:x val="0.43461402105768032"/>
          <c:y val="3.9440503844672736E-2"/>
        </c:manualLayout>
      </c:layout>
      <c:overlay val="1"/>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scatterChart>
        <c:scatterStyle val="lineMarker"/>
        <c:varyColors val="0"/>
        <c:ser>
          <c:idx val="0"/>
          <c:order val="0"/>
          <c:tx>
            <c:v>Omwonende</c:v>
          </c:tx>
          <c:spPr>
            <a:ln w="19050" cap="rnd">
              <a:noFill/>
              <a:round/>
            </a:ln>
            <a:effectLst/>
          </c:spPr>
          <c:marker>
            <c:symbol val="x"/>
            <c:size val="5"/>
            <c:spPr>
              <a:noFill/>
              <a:ln w="9525">
                <a:solidFill>
                  <a:schemeClr val="tx1"/>
                </a:solidFill>
              </a:ln>
              <a:effectLst/>
            </c:spPr>
          </c:marker>
          <c:xVal>
            <c:numRef>
              <c:f>Berekening!$B$10</c:f>
              <c:numCache>
                <c:formatCode>General</c:formatCode>
                <c:ptCount val="1"/>
                <c:pt idx="0">
                  <c:v>50</c:v>
                </c:pt>
              </c:numCache>
            </c:numRef>
          </c:xVal>
          <c:yVal>
            <c:numRef>
              <c:f>Berekening!$C$10</c:f>
              <c:numCache>
                <c:formatCode>General</c:formatCode>
                <c:ptCount val="1"/>
                <c:pt idx="0">
                  <c:v>-20</c:v>
                </c:pt>
              </c:numCache>
            </c:numRef>
          </c:yVal>
          <c:smooth val="0"/>
          <c:extLst>
            <c:ext xmlns:c16="http://schemas.microsoft.com/office/drawing/2014/chart" uri="{C3380CC4-5D6E-409C-BE32-E72D297353CC}">
              <c16:uniqueId val="{00000000-F4E8-4C23-B7E8-4396D0E6E223}"/>
            </c:ext>
          </c:extLst>
        </c:ser>
        <c:ser>
          <c:idx val="1"/>
          <c:order val="1"/>
          <c:tx>
            <c:v>Armatuur 1</c:v>
          </c:tx>
          <c:spPr>
            <a:ln w="19050" cap="rnd">
              <a:noFill/>
              <a:round/>
            </a:ln>
            <a:effectLst/>
          </c:spPr>
          <c:marker>
            <c:symbol val="circle"/>
            <c:size val="5"/>
            <c:spPr>
              <a:solidFill>
                <a:schemeClr val="tx1"/>
              </a:solidFill>
              <a:ln w="9525">
                <a:solidFill>
                  <a:schemeClr val="tx1"/>
                </a:solidFill>
              </a:ln>
              <a:effectLst/>
            </c:spPr>
          </c:marker>
          <c:xVal>
            <c:numRef>
              <c:f>Berekening!$B$16</c:f>
              <c:numCache>
                <c:formatCode>General</c:formatCode>
                <c:ptCount val="1"/>
                <c:pt idx="0">
                  <c:v>-17.16</c:v>
                </c:pt>
              </c:numCache>
            </c:numRef>
          </c:xVal>
          <c:yVal>
            <c:numRef>
              <c:f>Berekening!$C$16</c:f>
              <c:numCache>
                <c:formatCode>General</c:formatCode>
                <c:ptCount val="1"/>
                <c:pt idx="0">
                  <c:v>9</c:v>
                </c:pt>
              </c:numCache>
            </c:numRef>
          </c:yVal>
          <c:smooth val="0"/>
          <c:extLst>
            <c:ext xmlns:c16="http://schemas.microsoft.com/office/drawing/2014/chart" uri="{C3380CC4-5D6E-409C-BE32-E72D297353CC}">
              <c16:uniqueId val="{00000001-F4E8-4C23-B7E8-4396D0E6E223}"/>
            </c:ext>
          </c:extLst>
        </c:ser>
        <c:ser>
          <c:idx val="2"/>
          <c:order val="2"/>
          <c:tx>
            <c:v>Armatuur 2</c:v>
          </c:tx>
          <c:spPr>
            <a:ln w="19050" cap="rnd">
              <a:noFill/>
              <a:round/>
            </a:ln>
            <a:effectLst/>
          </c:spPr>
          <c:marker>
            <c:symbol val="square"/>
            <c:size val="5"/>
            <c:spPr>
              <a:solidFill>
                <a:schemeClr val="tx1"/>
              </a:solidFill>
              <a:ln w="9525">
                <a:solidFill>
                  <a:schemeClr val="tx1">
                    <a:alpha val="90000"/>
                  </a:schemeClr>
                </a:solidFill>
              </a:ln>
              <a:effectLst/>
            </c:spPr>
          </c:marker>
          <c:xVal>
            <c:numRef>
              <c:f>Berekening!$B$17</c:f>
              <c:numCache>
                <c:formatCode>General</c:formatCode>
                <c:ptCount val="1"/>
                <c:pt idx="0">
                  <c:v>17.16</c:v>
                </c:pt>
              </c:numCache>
            </c:numRef>
          </c:xVal>
          <c:yVal>
            <c:numRef>
              <c:f>Berekening!$C$17</c:f>
              <c:numCache>
                <c:formatCode>General</c:formatCode>
                <c:ptCount val="1"/>
                <c:pt idx="0">
                  <c:v>9</c:v>
                </c:pt>
              </c:numCache>
            </c:numRef>
          </c:yVal>
          <c:smooth val="0"/>
          <c:extLst>
            <c:ext xmlns:c16="http://schemas.microsoft.com/office/drawing/2014/chart" uri="{C3380CC4-5D6E-409C-BE32-E72D297353CC}">
              <c16:uniqueId val="{00000002-F4E8-4C23-B7E8-4396D0E6E223}"/>
            </c:ext>
          </c:extLst>
        </c:ser>
        <c:ser>
          <c:idx val="3"/>
          <c:order val="3"/>
          <c:tx>
            <c:v>Armatuur 3</c:v>
          </c:tx>
          <c:spPr>
            <a:ln w="19050" cap="rnd">
              <a:noFill/>
              <a:round/>
            </a:ln>
            <a:effectLst/>
          </c:spPr>
          <c:marker>
            <c:symbol val="diamond"/>
            <c:size val="5"/>
            <c:spPr>
              <a:solidFill>
                <a:schemeClr val="tx1"/>
              </a:solidFill>
              <a:ln w="9525">
                <a:solidFill>
                  <a:schemeClr val="tx1"/>
                </a:solidFill>
              </a:ln>
              <a:effectLst/>
            </c:spPr>
          </c:marker>
          <c:xVal>
            <c:numRef>
              <c:f>Berekening!$B$18</c:f>
              <c:numCache>
                <c:formatCode>General</c:formatCode>
                <c:ptCount val="1"/>
                <c:pt idx="0">
                  <c:v>-17.16</c:v>
                </c:pt>
              </c:numCache>
            </c:numRef>
          </c:xVal>
          <c:yVal>
            <c:numRef>
              <c:f>Berekening!$C$18</c:f>
              <c:numCache>
                <c:formatCode>General</c:formatCode>
                <c:ptCount val="1"/>
                <c:pt idx="0">
                  <c:v>-9</c:v>
                </c:pt>
              </c:numCache>
            </c:numRef>
          </c:yVal>
          <c:smooth val="0"/>
          <c:extLst>
            <c:ext xmlns:c16="http://schemas.microsoft.com/office/drawing/2014/chart" uri="{C3380CC4-5D6E-409C-BE32-E72D297353CC}">
              <c16:uniqueId val="{00000003-F4E8-4C23-B7E8-4396D0E6E223}"/>
            </c:ext>
          </c:extLst>
        </c:ser>
        <c:ser>
          <c:idx val="4"/>
          <c:order val="4"/>
          <c:tx>
            <c:v>Armatuur 4</c:v>
          </c:tx>
          <c:spPr>
            <a:ln w="19050" cap="rnd">
              <a:noFill/>
              <a:round/>
            </a:ln>
            <a:effectLst/>
          </c:spPr>
          <c:marker>
            <c:symbol val="triangle"/>
            <c:size val="5"/>
            <c:spPr>
              <a:solidFill>
                <a:schemeClr val="tx1"/>
              </a:solidFill>
              <a:ln w="9525">
                <a:solidFill>
                  <a:schemeClr val="tx1"/>
                </a:solidFill>
              </a:ln>
              <a:effectLst/>
            </c:spPr>
          </c:marker>
          <c:xVal>
            <c:numRef>
              <c:f>Berekening!$B$19</c:f>
              <c:numCache>
                <c:formatCode>General</c:formatCode>
                <c:ptCount val="1"/>
                <c:pt idx="0">
                  <c:v>17.16</c:v>
                </c:pt>
              </c:numCache>
            </c:numRef>
          </c:xVal>
          <c:yVal>
            <c:numRef>
              <c:f>Berekening!$C$19</c:f>
              <c:numCache>
                <c:formatCode>General</c:formatCode>
                <c:ptCount val="1"/>
                <c:pt idx="0">
                  <c:v>-9</c:v>
                </c:pt>
              </c:numCache>
            </c:numRef>
          </c:yVal>
          <c:smooth val="0"/>
          <c:extLst>
            <c:ext xmlns:c16="http://schemas.microsoft.com/office/drawing/2014/chart" uri="{C3380CC4-5D6E-409C-BE32-E72D297353CC}">
              <c16:uniqueId val="{00000004-F4E8-4C23-B7E8-4396D0E6E223}"/>
            </c:ext>
          </c:extLst>
        </c:ser>
        <c:ser>
          <c:idx val="5"/>
          <c:order val="5"/>
          <c:tx>
            <c:v>Richtpunt 1</c:v>
          </c:tx>
          <c:spPr>
            <a:ln w="6350" cap="rnd">
              <a:solidFill>
                <a:schemeClr val="tx1"/>
              </a:solidFill>
              <a:round/>
              <a:tailEnd type="stealth"/>
            </a:ln>
            <a:effectLst/>
          </c:spPr>
          <c:marker>
            <c:symbol val="circle"/>
            <c:size val="5"/>
            <c:spPr>
              <a:noFill/>
              <a:ln w="9525">
                <a:solidFill>
                  <a:schemeClr val="tx1"/>
                </a:solidFill>
              </a:ln>
              <a:effectLst/>
            </c:spPr>
          </c:marker>
          <c:xVal>
            <c:numRef>
              <c:f>(Berekening!$B$16,Berekening!$I$16)</c:f>
              <c:numCache>
                <c:formatCode>0.00</c:formatCode>
                <c:ptCount val="2"/>
                <c:pt idx="0" formatCode="General">
                  <c:v>-17.16</c:v>
                </c:pt>
                <c:pt idx="1">
                  <c:v>-3.9531125922873116</c:v>
                </c:pt>
              </c:numCache>
            </c:numRef>
          </c:xVal>
          <c:yVal>
            <c:numRef>
              <c:f>(Berekening!$C$16,Berekening!$J$16)</c:f>
              <c:numCache>
                <c:formatCode>0.00</c:formatCode>
                <c:ptCount val="2"/>
                <c:pt idx="0" formatCode="General">
                  <c:v>9</c:v>
                </c:pt>
                <c:pt idx="1">
                  <c:v>1.3750000000000018</c:v>
                </c:pt>
              </c:numCache>
            </c:numRef>
          </c:yVal>
          <c:smooth val="0"/>
          <c:extLst>
            <c:ext xmlns:c16="http://schemas.microsoft.com/office/drawing/2014/chart" uri="{C3380CC4-5D6E-409C-BE32-E72D297353CC}">
              <c16:uniqueId val="{00000005-F4E8-4C23-B7E8-4396D0E6E223}"/>
            </c:ext>
          </c:extLst>
        </c:ser>
        <c:ser>
          <c:idx val="6"/>
          <c:order val="6"/>
          <c:tx>
            <c:v>Richtpunt 2</c:v>
          </c:tx>
          <c:spPr>
            <a:ln w="6350" cap="rnd">
              <a:solidFill>
                <a:schemeClr val="tx1"/>
              </a:solidFill>
              <a:round/>
              <a:tailEnd type="stealth"/>
            </a:ln>
            <a:effectLst/>
          </c:spPr>
          <c:marker>
            <c:symbol val="square"/>
            <c:size val="5"/>
            <c:spPr>
              <a:noFill/>
              <a:ln w="9525">
                <a:solidFill>
                  <a:schemeClr val="tx1"/>
                </a:solidFill>
              </a:ln>
              <a:effectLst/>
            </c:spPr>
          </c:marker>
          <c:xVal>
            <c:numRef>
              <c:f>(Berekening!$B$17,Berekening!$I$17)</c:f>
              <c:numCache>
                <c:formatCode>0.00</c:formatCode>
                <c:ptCount val="2"/>
                <c:pt idx="0" formatCode="General">
                  <c:v>17.16</c:v>
                </c:pt>
                <c:pt idx="1">
                  <c:v>3.9531125922873116</c:v>
                </c:pt>
              </c:numCache>
            </c:numRef>
          </c:xVal>
          <c:yVal>
            <c:numRef>
              <c:f>(Berekening!$C$17,Berekening!$J$17)</c:f>
              <c:numCache>
                <c:formatCode>0.00</c:formatCode>
                <c:ptCount val="2"/>
                <c:pt idx="0" formatCode="General">
                  <c:v>9</c:v>
                </c:pt>
                <c:pt idx="1">
                  <c:v>1.3750000000000018</c:v>
                </c:pt>
              </c:numCache>
            </c:numRef>
          </c:yVal>
          <c:smooth val="0"/>
          <c:extLst>
            <c:ext xmlns:c16="http://schemas.microsoft.com/office/drawing/2014/chart" uri="{C3380CC4-5D6E-409C-BE32-E72D297353CC}">
              <c16:uniqueId val="{00000006-F4E8-4C23-B7E8-4396D0E6E223}"/>
            </c:ext>
          </c:extLst>
        </c:ser>
        <c:ser>
          <c:idx val="7"/>
          <c:order val="7"/>
          <c:tx>
            <c:v>Richtpunt 3</c:v>
          </c:tx>
          <c:spPr>
            <a:ln w="9525" cap="rnd">
              <a:solidFill>
                <a:schemeClr val="tx1"/>
              </a:solidFill>
              <a:round/>
              <a:tailEnd type="stealth"/>
            </a:ln>
            <a:effectLst/>
          </c:spPr>
          <c:marker>
            <c:symbol val="diamond"/>
            <c:size val="5"/>
            <c:spPr>
              <a:noFill/>
              <a:ln w="3175">
                <a:solidFill>
                  <a:schemeClr val="tx1"/>
                </a:solidFill>
              </a:ln>
              <a:effectLst/>
            </c:spPr>
          </c:marker>
          <c:xVal>
            <c:numRef>
              <c:f>(Berekening!$B$18,Berekening!$I$18)</c:f>
              <c:numCache>
                <c:formatCode>0.00</c:formatCode>
                <c:ptCount val="2"/>
                <c:pt idx="0" formatCode="General">
                  <c:v>-17.16</c:v>
                </c:pt>
                <c:pt idx="1">
                  <c:v>-2.8296875330148978</c:v>
                </c:pt>
              </c:numCache>
            </c:numRef>
          </c:xVal>
          <c:yVal>
            <c:numRef>
              <c:f>(Berekening!$C$18,Berekening!$J$18)</c:f>
              <c:numCache>
                <c:formatCode>0.00</c:formatCode>
                <c:ptCount val="2"/>
                <c:pt idx="0" formatCode="General">
                  <c:v>-9</c:v>
                </c:pt>
                <c:pt idx="1">
                  <c:v>-3.7841928142835526</c:v>
                </c:pt>
              </c:numCache>
            </c:numRef>
          </c:yVal>
          <c:smooth val="0"/>
          <c:extLst>
            <c:ext xmlns:c16="http://schemas.microsoft.com/office/drawing/2014/chart" uri="{C3380CC4-5D6E-409C-BE32-E72D297353CC}">
              <c16:uniqueId val="{00000007-F4E8-4C23-B7E8-4396D0E6E223}"/>
            </c:ext>
          </c:extLst>
        </c:ser>
        <c:ser>
          <c:idx val="8"/>
          <c:order val="8"/>
          <c:tx>
            <c:v>Richtpunt 4</c:v>
          </c:tx>
          <c:spPr>
            <a:ln w="9525" cap="rnd">
              <a:solidFill>
                <a:schemeClr val="tx1"/>
              </a:solidFill>
              <a:round/>
              <a:tailEnd type="stealth"/>
            </a:ln>
            <a:effectLst/>
          </c:spPr>
          <c:marker>
            <c:symbol val="triangle"/>
            <c:size val="5"/>
            <c:spPr>
              <a:noFill/>
              <a:ln w="9525">
                <a:solidFill>
                  <a:schemeClr val="tx1"/>
                </a:solidFill>
                <a:tailEnd type="stealth"/>
              </a:ln>
              <a:effectLst/>
            </c:spPr>
          </c:marker>
          <c:xVal>
            <c:numRef>
              <c:f>(Berekening!$B$19,Berekening!$I$19)</c:f>
              <c:numCache>
                <c:formatCode>0.00</c:formatCode>
                <c:ptCount val="2"/>
                <c:pt idx="0" formatCode="General">
                  <c:v>17.16</c:v>
                </c:pt>
                <c:pt idx="1">
                  <c:v>3.9531125922873116</c:v>
                </c:pt>
              </c:numCache>
            </c:numRef>
          </c:xVal>
          <c:yVal>
            <c:numRef>
              <c:f>(Berekening!$C$19,Berekening!$J$19)</c:f>
              <c:numCache>
                <c:formatCode>0.00</c:formatCode>
                <c:ptCount val="2"/>
                <c:pt idx="0" formatCode="General">
                  <c:v>-9</c:v>
                </c:pt>
                <c:pt idx="1">
                  <c:v>-1.3750000000000018</c:v>
                </c:pt>
              </c:numCache>
            </c:numRef>
          </c:yVal>
          <c:smooth val="0"/>
          <c:extLst>
            <c:ext xmlns:c16="http://schemas.microsoft.com/office/drawing/2014/chart" uri="{C3380CC4-5D6E-409C-BE32-E72D297353CC}">
              <c16:uniqueId val="{00000008-F4E8-4C23-B7E8-4396D0E6E223}"/>
            </c:ext>
          </c:extLst>
        </c:ser>
        <c:dLbls>
          <c:showLegendKey val="0"/>
          <c:showVal val="0"/>
          <c:showCatName val="0"/>
          <c:showSerName val="0"/>
          <c:showPercent val="0"/>
          <c:showBubbleSize val="0"/>
        </c:dLbls>
        <c:axId val="503927152"/>
        <c:axId val="503927472"/>
      </c:scatterChart>
      <c:valAx>
        <c:axId val="503927152"/>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x [m]</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03927472"/>
        <c:crosses val="autoZero"/>
        <c:crossBetween val="midCat"/>
      </c:valAx>
      <c:valAx>
        <c:axId val="50392747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y [m]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503927152"/>
        <c:crosses val="autoZero"/>
        <c:crossBetween val="midCat"/>
      </c:valAx>
      <c:spPr>
        <a:noFill/>
        <a:ln>
          <a:solidFill>
            <a:schemeClr val="tx1">
              <a:alpha val="84000"/>
            </a:schemeClr>
          </a:solidFill>
        </a:ln>
        <a:effectLst/>
      </c:spPr>
    </c:plotArea>
    <c:legend>
      <c:legendPos val="r"/>
      <c:layout>
        <c:manualLayout>
          <c:xMode val="edge"/>
          <c:yMode val="edge"/>
          <c:x val="0.77615580512758187"/>
          <c:y val="8.232917822853536E-2"/>
          <c:w val="0.15987696585089087"/>
          <c:h val="0.46077449587343866"/>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206832</xdr:colOff>
      <xdr:row>0</xdr:row>
      <xdr:rowOff>150091</xdr:rowOff>
    </xdr:from>
    <xdr:to>
      <xdr:col>13</xdr:col>
      <xdr:colOff>6361546</xdr:colOff>
      <xdr:row>18</xdr:row>
      <xdr:rowOff>172357</xdr:rowOff>
    </xdr:to>
    <xdr:graphicFrame macro="">
      <xdr:nvGraphicFramePr>
        <xdr:cNvPr id="3" name="Grafiek 2">
          <a:extLst>
            <a:ext uri="{FF2B5EF4-FFF2-40B4-BE49-F238E27FC236}">
              <a16:creationId xmlns:a16="http://schemas.microsoft.com/office/drawing/2014/main" id="{3D981A5E-14A4-445F-9604-9304984F16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29</xdr:col>
      <xdr:colOff>0</xdr:colOff>
      <xdr:row>0</xdr:row>
      <xdr:rowOff>0</xdr:rowOff>
    </xdr:from>
    <xdr:to>
      <xdr:col>31</xdr:col>
      <xdr:colOff>576904</xdr:colOff>
      <xdr:row>10</xdr:row>
      <xdr:rowOff>44612</xdr:rowOff>
    </xdr:to>
    <xdr:pic>
      <xdr:nvPicPr>
        <xdr:cNvPr id="4" name="Afbeelding 3">
          <a:extLst>
            <a:ext uri="{FF2B5EF4-FFF2-40B4-BE49-F238E27FC236}">
              <a16:creationId xmlns:a16="http://schemas.microsoft.com/office/drawing/2014/main" id="{673D8419-0093-4F77-B05B-D2590241718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119273" y="0"/>
          <a:ext cx="1865376" cy="2212848"/>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39"/>
  <sheetViews>
    <sheetView tabSelected="1" zoomScale="55" zoomScaleNormal="55" zoomScaleSheetLayoutView="100" workbookViewId="0">
      <selection activeCell="AD15" sqref="AD15"/>
    </sheetView>
  </sheetViews>
  <sheetFormatPr defaultRowHeight="14.4" outlineLevelCol="1" x14ac:dyDescent="0.55000000000000004"/>
  <cols>
    <col min="1" max="13" width="12.3671875" customWidth="1"/>
    <col min="14" max="14" width="93" customWidth="1"/>
    <col min="15" max="15" width="21.89453125" hidden="1" customWidth="1" outlineLevel="1"/>
    <col min="16" max="16" width="19.47265625" hidden="1" customWidth="1" outlineLevel="1"/>
    <col min="17" max="17" width="10.5234375" hidden="1" customWidth="1" outlineLevel="1"/>
    <col min="18" max="18" width="11.1015625" hidden="1" customWidth="1" outlineLevel="1"/>
    <col min="19" max="19" width="8.1015625" hidden="1" customWidth="1" outlineLevel="1"/>
    <col min="20" max="21" width="10.3671875" hidden="1" customWidth="1" outlineLevel="1"/>
    <col min="22" max="23" width="7.3671875" hidden="1" customWidth="1" outlineLevel="1"/>
    <col min="24" max="24" width="8.3671875" hidden="1" customWidth="1" outlineLevel="1"/>
    <col min="25" max="25" width="7.47265625" hidden="1" customWidth="1" outlineLevel="1"/>
    <col min="26" max="27" width="7.3671875" hidden="1" customWidth="1" outlineLevel="1"/>
    <col min="28" max="28" width="10.5234375" hidden="1" customWidth="1" outlineLevel="1"/>
    <col min="29" max="29" width="10.62890625" customWidth="1" collapsed="1"/>
    <col min="30" max="33" width="8.89453125" customWidth="1"/>
  </cols>
  <sheetData>
    <row r="1" spans="1:28" ht="22.2" x14ac:dyDescent="0.55000000000000004">
      <c r="A1" s="3" t="s">
        <v>2</v>
      </c>
      <c r="B1" s="4"/>
      <c r="C1" s="4"/>
      <c r="D1" s="4"/>
      <c r="E1" s="4"/>
      <c r="F1" s="4"/>
      <c r="G1" s="4"/>
      <c r="H1" s="4"/>
      <c r="I1" s="4"/>
      <c r="J1" s="4"/>
      <c r="K1" s="4"/>
      <c r="L1" s="4"/>
      <c r="M1" s="4"/>
    </row>
    <row r="2" spans="1:28" x14ac:dyDescent="0.55000000000000004">
      <c r="A2" s="5" t="s">
        <v>1</v>
      </c>
      <c r="B2" s="4"/>
      <c r="C2" s="4"/>
      <c r="D2" s="4"/>
      <c r="E2" s="4"/>
      <c r="F2" s="4"/>
      <c r="G2" s="4"/>
      <c r="H2" s="4"/>
      <c r="I2" s="4"/>
      <c r="J2" s="4"/>
      <c r="K2" s="4"/>
      <c r="L2" s="4"/>
      <c r="M2" s="4"/>
    </row>
    <row r="3" spans="1:28" x14ac:dyDescent="0.55000000000000004">
      <c r="A3" s="5"/>
      <c r="B3" s="4"/>
      <c r="C3" s="4"/>
      <c r="D3" s="4"/>
      <c r="E3" s="4"/>
      <c r="F3" s="4"/>
      <c r="G3" s="4"/>
      <c r="H3" s="4"/>
      <c r="I3" s="4"/>
      <c r="J3" s="4"/>
      <c r="K3" s="4"/>
      <c r="L3" s="4"/>
      <c r="M3" s="4"/>
    </row>
    <row r="4" spans="1:28" x14ac:dyDescent="0.55000000000000004">
      <c r="A4" s="21"/>
      <c r="B4" s="9" t="s">
        <v>39</v>
      </c>
      <c r="C4" s="4"/>
      <c r="D4" s="4"/>
      <c r="E4" s="4"/>
      <c r="F4" s="4"/>
      <c r="G4" s="4"/>
      <c r="H4" s="4"/>
      <c r="I4" s="4"/>
      <c r="J4" s="4"/>
      <c r="K4" s="4"/>
      <c r="L4" s="4"/>
      <c r="M4" s="4"/>
    </row>
    <row r="5" spans="1:28" x14ac:dyDescent="0.55000000000000004">
      <c r="A5" s="22"/>
      <c r="B5" s="15" t="s">
        <v>44</v>
      </c>
    </row>
    <row r="8" spans="1:28" ht="20.399999999999999" x14ac:dyDescent="0.75">
      <c r="A8" s="11" t="s">
        <v>42</v>
      </c>
      <c r="F8" s="18"/>
    </row>
    <row r="9" spans="1:28" ht="28.8" x14ac:dyDescent="0.55000000000000004">
      <c r="A9" s="28" t="s">
        <v>0</v>
      </c>
      <c r="B9" s="24" t="s">
        <v>47</v>
      </c>
      <c r="C9" s="24" t="s">
        <v>48</v>
      </c>
      <c r="D9" s="24" t="s">
        <v>49</v>
      </c>
      <c r="L9" s="19"/>
      <c r="M9" s="19"/>
      <c r="N9" s="19"/>
      <c r="O9" s="19"/>
    </row>
    <row r="10" spans="1:28" x14ac:dyDescent="0.55000000000000004">
      <c r="A10" s="26">
        <v>1</v>
      </c>
      <c r="B10" s="26">
        <v>50</v>
      </c>
      <c r="C10" s="26">
        <v>-20</v>
      </c>
      <c r="D10" s="26">
        <v>1.8</v>
      </c>
      <c r="L10" s="14"/>
      <c r="M10" s="14"/>
      <c r="N10" s="14"/>
      <c r="O10" s="14"/>
    </row>
    <row r="13" spans="1:28" s="13" customFormat="1" x14ac:dyDescent="0.55000000000000004">
      <c r="A13" s="12"/>
      <c r="T13" s="13" t="s">
        <v>8</v>
      </c>
    </row>
    <row r="14" spans="1:28" ht="20.399999999999999" x14ac:dyDescent="0.75">
      <c r="A14" s="11" t="s">
        <v>41</v>
      </c>
      <c r="I14" s="16" t="s">
        <v>43</v>
      </c>
      <c r="Q14" t="s">
        <v>6</v>
      </c>
      <c r="T14" t="s">
        <v>13</v>
      </c>
      <c r="W14" t="s">
        <v>14</v>
      </c>
    </row>
    <row r="15" spans="1:28" ht="48.55" customHeight="1" thickBot="1" x14ac:dyDescent="0.6">
      <c r="A15" s="23" t="s">
        <v>0</v>
      </c>
      <c r="B15" s="24" t="s">
        <v>50</v>
      </c>
      <c r="C15" s="24" t="s">
        <v>51</v>
      </c>
      <c r="D15" s="24" t="s">
        <v>52</v>
      </c>
      <c r="E15" s="24" t="s">
        <v>45</v>
      </c>
      <c r="F15" s="24" t="s">
        <v>31</v>
      </c>
      <c r="G15" s="24" t="s">
        <v>54</v>
      </c>
      <c r="H15" s="1"/>
      <c r="I15" s="29" t="s">
        <v>28</v>
      </c>
      <c r="J15" s="29" t="s">
        <v>29</v>
      </c>
      <c r="K15" s="29" t="s">
        <v>30</v>
      </c>
      <c r="L15" s="30" t="s">
        <v>53</v>
      </c>
      <c r="M15" s="30" t="s">
        <v>46</v>
      </c>
      <c r="O15" s="1" t="s">
        <v>3</v>
      </c>
      <c r="P15" s="1" t="s">
        <v>27</v>
      </c>
      <c r="Q15" t="s">
        <v>4</v>
      </c>
      <c r="R15" t="s">
        <v>5</v>
      </c>
      <c r="S15" t="s">
        <v>7</v>
      </c>
      <c r="T15" t="s">
        <v>16</v>
      </c>
      <c r="U15" t="s">
        <v>17</v>
      </c>
      <c r="V15" t="s">
        <v>21</v>
      </c>
      <c r="W15" t="s">
        <v>19</v>
      </c>
      <c r="X15" t="s">
        <v>20</v>
      </c>
      <c r="Y15" t="s">
        <v>18</v>
      </c>
      <c r="Z15" t="s">
        <v>10</v>
      </c>
      <c r="AA15" t="s">
        <v>11</v>
      </c>
      <c r="AB15" s="1" t="s">
        <v>26</v>
      </c>
    </row>
    <row r="16" spans="1:28" x14ac:dyDescent="0.55000000000000004">
      <c r="A16" s="25">
        <v>1</v>
      </c>
      <c r="B16" s="25">
        <v>-17.16</v>
      </c>
      <c r="C16" s="25">
        <v>9</v>
      </c>
      <c r="D16" s="25">
        <v>15.25</v>
      </c>
      <c r="E16" s="26">
        <v>-30</v>
      </c>
      <c r="F16" s="26">
        <v>45</v>
      </c>
      <c r="G16" s="26">
        <v>0.2</v>
      </c>
      <c r="H16" s="14"/>
      <c r="I16" s="31">
        <f>Q16</f>
        <v>-3.9531125922873116</v>
      </c>
      <c r="J16" s="31">
        <f>R16</f>
        <v>1.3750000000000018</v>
      </c>
      <c r="K16" s="31">
        <f>S16</f>
        <v>0</v>
      </c>
      <c r="L16" s="32">
        <f>O16</f>
        <v>74.379890427453574</v>
      </c>
      <c r="M16" s="32">
        <f>AB16</f>
        <v>0.16372857492949167</v>
      </c>
      <c r="O16" s="2">
        <f>SQRT(($B$10-$B16)^2+($C$10-$C16)^2+($D$10-$D16)^2)</f>
        <v>74.379890427453574</v>
      </c>
      <c r="P16">
        <f>IF(F16&gt;=90,NA(),D16*TAN(RADIANS(F16)))</f>
        <v>15.249999999999998</v>
      </c>
      <c r="Q16">
        <f>IF(F16&gt;=90,NA(),COS(RADIANS(E16))*P16+B16)</f>
        <v>-3.9531125922873116</v>
      </c>
      <c r="R16">
        <f>IF(F16&gt;=90,NA(),SIN(RADIANS(E16))*P16+C16)</f>
        <v>1.3750000000000018</v>
      </c>
      <c r="S16">
        <f>IF(F16&gt;=90,NA(),0)</f>
        <v>0</v>
      </c>
      <c r="T16" s="2">
        <f>COS(RADIANS(E16))*COS(RADIANS(F16-90))</f>
        <v>0.61237243569579458</v>
      </c>
      <c r="U16" s="2">
        <f>SIN(RADIANS(E16))*COS(RADIANS(F16-90))</f>
        <v>-0.35355339059327373</v>
      </c>
      <c r="V16" s="2">
        <f>SIN(RADIANS(F16-90))</f>
        <v>-0.70710678118654746</v>
      </c>
      <c r="W16" s="2">
        <f t="shared" ref="W16:Y19" si="0">B$10-B16</f>
        <v>67.16</v>
      </c>
      <c r="X16" s="2">
        <f t="shared" si="0"/>
        <v>-29</v>
      </c>
      <c r="Y16" s="2">
        <f t="shared" si="0"/>
        <v>-13.45</v>
      </c>
      <c r="Z16">
        <f>(T16*W16+U16*X16+V16*Y16)/(SQRT(T16^2+U16^2+V16^2)*SQRT(W16^2+X16^2+Y16^2))</f>
        <v>0.81864287464745833</v>
      </c>
      <c r="AA16">
        <f>DEGREES(ACOS(Z16))</f>
        <v>35.050829853231868</v>
      </c>
      <c r="AB16" s="7">
        <f>IF(G16*Z16&lt;0,"onzichtbaar",G16*Z16)</f>
        <v>0.16372857492949167</v>
      </c>
    </row>
    <row r="17" spans="1:28" x14ac:dyDescent="0.55000000000000004">
      <c r="A17" s="27">
        <v>2</v>
      </c>
      <c r="B17" s="27">
        <v>17.16</v>
      </c>
      <c r="C17" s="27">
        <v>9</v>
      </c>
      <c r="D17" s="27">
        <v>15.25</v>
      </c>
      <c r="E17" s="26">
        <v>-150</v>
      </c>
      <c r="F17" s="26">
        <v>45</v>
      </c>
      <c r="G17" s="26">
        <v>0.5</v>
      </c>
      <c r="H17" s="14"/>
      <c r="I17" s="31">
        <f t="shared" ref="I17:I19" si="1">Q17</f>
        <v>3.9531125922873116</v>
      </c>
      <c r="J17" s="31">
        <f t="shared" ref="J17:J19" si="2">R17</f>
        <v>1.3750000000000018</v>
      </c>
      <c r="K17" s="31">
        <f t="shared" ref="K17:K19" si="3">S17</f>
        <v>0</v>
      </c>
      <c r="L17" s="32">
        <f t="shared" ref="L17:L19" si="4">O17</f>
        <v>45.829773073843604</v>
      </c>
      <c r="M17" s="32" t="str">
        <f t="shared" ref="M17:M19" si="5">AB17</f>
        <v>onzichtbaar</v>
      </c>
      <c r="O17" s="2">
        <f>SQRT(($B$10-$B17)^2+($C$10-$C17)^2+($D$10-$D17)^2)</f>
        <v>45.829773073843604</v>
      </c>
      <c r="P17">
        <f t="shared" ref="P17:P19" si="6">IF(F17&gt;=90,NA(),D17*TAN(RADIANS(F17)))</f>
        <v>15.249999999999998</v>
      </c>
      <c r="Q17">
        <f t="shared" ref="Q17:Q19" si="7">IF(F17&gt;=90,NA(),COS(RADIANS(E17))*P17+B17)</f>
        <v>3.9531125922873116</v>
      </c>
      <c r="R17">
        <f t="shared" ref="R17:R19" si="8">IF(F17&gt;=90,NA(),SIN(RADIANS(E17))*P17+C17)</f>
        <v>1.3750000000000018</v>
      </c>
      <c r="S17">
        <f>IF(F17&gt;=90,NA(),0)</f>
        <v>0</v>
      </c>
      <c r="T17" s="2">
        <f>COS(RADIANS(E17))*COS(RADIANS(F17-90))</f>
        <v>-0.61237243569579458</v>
      </c>
      <c r="U17" s="2">
        <f>SIN(RADIANS(E17))*COS(RADIANS(F17-90))</f>
        <v>-0.35355339059327373</v>
      </c>
      <c r="V17" s="2">
        <f t="shared" ref="V17:V19" si="9">SIN(RADIANS(F17-90))</f>
        <v>-0.70710678118654746</v>
      </c>
      <c r="W17" s="2">
        <f t="shared" si="0"/>
        <v>32.840000000000003</v>
      </c>
      <c r="X17" s="2">
        <f t="shared" si="0"/>
        <v>-29</v>
      </c>
      <c r="Y17" s="2">
        <f t="shared" si="0"/>
        <v>-13.45</v>
      </c>
      <c r="Z17">
        <f t="shared" ref="Z17:Z19" si="10">(T17*W17+U17*X17+V17*Y17)/(SQRT(T17^2+U17^2+V17^2)*SQRT(W17^2+X17^2+Y17^2))</f>
        <v>-7.5644331366710206E-3</v>
      </c>
      <c r="AA17">
        <f>DEGREES(ACOS(Z17))</f>
        <v>90.433414226581036</v>
      </c>
      <c r="AB17" s="7" t="str">
        <f t="shared" ref="AB17:AB19" si="11">IF(G17*Z17&lt;0,"onzichtbaar",G17*Z17)</f>
        <v>onzichtbaar</v>
      </c>
    </row>
    <row r="18" spans="1:28" x14ac:dyDescent="0.55000000000000004">
      <c r="A18" s="26">
        <v>3</v>
      </c>
      <c r="B18" s="26">
        <v>-17.16</v>
      </c>
      <c r="C18" s="26">
        <v>-9</v>
      </c>
      <c r="D18" s="26">
        <v>15.25</v>
      </c>
      <c r="E18" s="26">
        <v>20</v>
      </c>
      <c r="F18" s="26">
        <v>45</v>
      </c>
      <c r="G18" s="26">
        <v>0.5</v>
      </c>
      <c r="H18" s="14"/>
      <c r="I18" s="31">
        <f t="shared" si="1"/>
        <v>-2.8296875330148978</v>
      </c>
      <c r="J18" s="31">
        <f t="shared" si="2"/>
        <v>-3.7841928142835526</v>
      </c>
      <c r="K18" s="31">
        <f t="shared" si="3"/>
        <v>0</v>
      </c>
      <c r="L18" s="32">
        <f t="shared" si="4"/>
        <v>69.371233951833375</v>
      </c>
      <c r="M18" s="32">
        <f t="shared" si="5"/>
        <v>0.3710156761195561</v>
      </c>
      <c r="O18" s="2">
        <f>SQRT(($B$10-$B18)^2+($C$10-$C18)^2+($D$10-$D18)^2)</f>
        <v>69.371233951833375</v>
      </c>
      <c r="P18">
        <f t="shared" si="6"/>
        <v>15.249999999999998</v>
      </c>
      <c r="Q18">
        <f t="shared" si="7"/>
        <v>-2.8296875330148978</v>
      </c>
      <c r="R18">
        <f t="shared" si="8"/>
        <v>-3.7841928142835526</v>
      </c>
      <c r="S18">
        <f>IF(F18&gt;=90,NA(),0)</f>
        <v>0</v>
      </c>
      <c r="T18" s="2">
        <f>COS(RADIANS(E18))*COS(RADIANS(F18-90))</f>
        <v>0.66446302438867477</v>
      </c>
      <c r="U18" s="2">
        <f>SIN(RADIANS(E18))*COS(RADIANS(F18-90))</f>
        <v>0.24184476264797528</v>
      </c>
      <c r="V18" s="2">
        <f t="shared" si="9"/>
        <v>-0.70710678118654746</v>
      </c>
      <c r="W18" s="2">
        <f t="shared" si="0"/>
        <v>67.16</v>
      </c>
      <c r="X18" s="2">
        <f t="shared" si="0"/>
        <v>-11</v>
      </c>
      <c r="Y18" s="2">
        <f t="shared" si="0"/>
        <v>-13.45</v>
      </c>
      <c r="Z18">
        <f t="shared" si="10"/>
        <v>0.74203135223911221</v>
      </c>
      <c r="AA18">
        <f>DEGREES(ACOS(Z18))</f>
        <v>42.095255697240383</v>
      </c>
      <c r="AB18" s="7">
        <f t="shared" si="11"/>
        <v>0.3710156761195561</v>
      </c>
    </row>
    <row r="19" spans="1:28" x14ac:dyDescent="0.55000000000000004">
      <c r="A19" s="26">
        <v>4</v>
      </c>
      <c r="B19" s="26">
        <v>17.16</v>
      </c>
      <c r="C19" s="26">
        <v>-9</v>
      </c>
      <c r="D19" s="26">
        <v>15.25</v>
      </c>
      <c r="E19" s="26">
        <v>150</v>
      </c>
      <c r="F19" s="26">
        <v>45</v>
      </c>
      <c r="G19" s="26">
        <v>0.5</v>
      </c>
      <c r="H19" s="14"/>
      <c r="I19" s="31">
        <f t="shared" si="1"/>
        <v>3.9531125922873116</v>
      </c>
      <c r="J19" s="31">
        <f t="shared" si="2"/>
        <v>-1.3750000000000018</v>
      </c>
      <c r="K19" s="31">
        <f t="shared" si="3"/>
        <v>0</v>
      </c>
      <c r="L19" s="32">
        <f t="shared" si="4"/>
        <v>37.153305371124119</v>
      </c>
      <c r="M19" s="32" t="str">
        <f t="shared" si="5"/>
        <v>onzichtbaar</v>
      </c>
      <c r="O19" s="2">
        <f>SQRT(($B$10-$B19)^2+($C$10-$C19)^2+($D$10-$D19)^2)</f>
        <v>37.153305371124119</v>
      </c>
      <c r="P19">
        <f t="shared" si="6"/>
        <v>15.249999999999998</v>
      </c>
      <c r="Q19">
        <f t="shared" si="7"/>
        <v>3.9531125922873116</v>
      </c>
      <c r="R19">
        <f t="shared" si="8"/>
        <v>-1.3750000000000018</v>
      </c>
      <c r="S19">
        <f>IF(F19&gt;=90,NA(),0)</f>
        <v>0</v>
      </c>
      <c r="T19" s="2">
        <f>COS(RADIANS(E19))*COS(RADIANS(F19-90))</f>
        <v>-0.61237243569579458</v>
      </c>
      <c r="U19" s="2">
        <f>SIN(RADIANS(E19))*COS(RADIANS(F19-90))</f>
        <v>0.35355339059327373</v>
      </c>
      <c r="V19" s="2">
        <f t="shared" si="9"/>
        <v>-0.70710678118654746</v>
      </c>
      <c r="W19" s="2">
        <f t="shared" si="0"/>
        <v>32.840000000000003</v>
      </c>
      <c r="X19" s="2">
        <f t="shared" si="0"/>
        <v>-11</v>
      </c>
      <c r="Y19" s="2">
        <f t="shared" si="0"/>
        <v>-13.45</v>
      </c>
      <c r="Z19">
        <f t="shared" si="10"/>
        <v>-0.38997369771244306</v>
      </c>
      <c r="AA19">
        <f>DEGREES(ACOS(Z19))</f>
        <v>112.95286280643316</v>
      </c>
      <c r="AB19" s="7" t="str">
        <f t="shared" si="11"/>
        <v>onzichtbaar</v>
      </c>
    </row>
    <row r="20" spans="1:28" x14ac:dyDescent="0.55000000000000004">
      <c r="F20" s="10"/>
      <c r="I20" s="10"/>
    </row>
    <row r="22" spans="1:28" s="13" customFormat="1" x14ac:dyDescent="0.55000000000000004">
      <c r="P22" s="6" t="s">
        <v>9</v>
      </c>
      <c r="T22" s="6" t="s">
        <v>9</v>
      </c>
    </row>
    <row r="23" spans="1:28" x14ac:dyDescent="0.55000000000000004">
      <c r="P23" t="s">
        <v>15</v>
      </c>
      <c r="T23" t="s">
        <v>12</v>
      </c>
    </row>
    <row r="24" spans="1:28" x14ac:dyDescent="0.55000000000000004">
      <c r="T24" t="s">
        <v>25</v>
      </c>
    </row>
    <row r="25" spans="1:28" s="13" customFormat="1" x14ac:dyDescent="0.55000000000000004">
      <c r="A25" s="17" t="s">
        <v>9</v>
      </c>
      <c r="T25" s="13" t="s">
        <v>22</v>
      </c>
    </row>
    <row r="26" spans="1:28" s="13" customFormat="1" x14ac:dyDescent="0.55000000000000004">
      <c r="A26" s="13" t="s">
        <v>56</v>
      </c>
      <c r="B26" s="20"/>
      <c r="C26" s="20"/>
      <c r="D26" s="20"/>
      <c r="E26" s="20"/>
      <c r="F26" s="20"/>
      <c r="G26" s="20"/>
      <c r="T26" s="13" t="s">
        <v>23</v>
      </c>
    </row>
    <row r="27" spans="1:28" x14ac:dyDescent="0.55000000000000004">
      <c r="A27" s="34" t="s">
        <v>55</v>
      </c>
      <c r="B27" s="19"/>
      <c r="C27" s="19"/>
      <c r="D27" s="19"/>
      <c r="E27" s="19"/>
      <c r="F27" s="19"/>
      <c r="G27" s="19"/>
      <c r="T27" t="s">
        <v>24</v>
      </c>
    </row>
    <row r="28" spans="1:28" x14ac:dyDescent="0.55000000000000004">
      <c r="A28" s="33" t="s">
        <v>57</v>
      </c>
      <c r="B28" s="14"/>
      <c r="C28" s="14"/>
      <c r="D28" s="14"/>
      <c r="E28" s="14"/>
      <c r="F28" s="14"/>
      <c r="G28" s="14"/>
    </row>
    <row r="29" spans="1:28" x14ac:dyDescent="0.55000000000000004">
      <c r="A29" s="14"/>
      <c r="B29" s="14"/>
      <c r="C29" s="14"/>
      <c r="D29" s="14"/>
      <c r="E29" s="14"/>
      <c r="F29" s="14"/>
      <c r="G29" s="14"/>
    </row>
    <row r="30" spans="1:28" x14ac:dyDescent="0.55000000000000004">
      <c r="A30" s="14"/>
      <c r="B30" s="14"/>
      <c r="C30" s="14"/>
      <c r="D30" s="14"/>
      <c r="E30" s="14"/>
      <c r="F30" s="14"/>
      <c r="G30" s="14"/>
    </row>
    <row r="32" spans="1:28" x14ac:dyDescent="0.55000000000000004">
      <c r="A32" s="8" t="s">
        <v>38</v>
      </c>
    </row>
    <row r="33" spans="1:1" x14ac:dyDescent="0.55000000000000004">
      <c r="A33" t="s">
        <v>40</v>
      </c>
    </row>
    <row r="34" spans="1:1" x14ac:dyDescent="0.55000000000000004">
      <c r="A34" t="s">
        <v>32</v>
      </c>
    </row>
    <row r="35" spans="1:1" x14ac:dyDescent="0.55000000000000004">
      <c r="A35" t="s">
        <v>35</v>
      </c>
    </row>
    <row r="36" spans="1:1" x14ac:dyDescent="0.55000000000000004">
      <c r="A36" t="s">
        <v>36</v>
      </c>
    </row>
    <row r="37" spans="1:1" x14ac:dyDescent="0.55000000000000004">
      <c r="A37" t="s">
        <v>37</v>
      </c>
    </row>
    <row r="38" spans="1:1" x14ac:dyDescent="0.55000000000000004">
      <c r="A38" t="s">
        <v>33</v>
      </c>
    </row>
    <row r="39" spans="1:1" x14ac:dyDescent="0.55000000000000004">
      <c r="A39" t="s">
        <v>34</v>
      </c>
    </row>
  </sheetData>
  <phoneticPr fontId="10" type="noConversion"/>
  <pageMargins left="0.25" right="0.25" top="0.75" bottom="0.75" header="0.3" footer="0.3"/>
  <pageSetup paperSize="9" scale="78"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A769E-52BF-4079-8B69-BD132A7F8FB0}">
  <dimension ref="A1:B4"/>
  <sheetViews>
    <sheetView zoomScaleNormal="100" workbookViewId="0">
      <selection activeCell="M7" sqref="M7"/>
    </sheetView>
  </sheetViews>
  <sheetFormatPr defaultRowHeight="14.4" x14ac:dyDescent="0.55000000000000004"/>
  <sheetData>
    <row r="1" spans="1:2" ht="22.2" x14ac:dyDescent="0.55000000000000004">
      <c r="A1" s="3" t="s">
        <v>62</v>
      </c>
    </row>
    <row r="3" spans="1:2" x14ac:dyDescent="0.55000000000000004">
      <c r="A3" t="s">
        <v>58</v>
      </c>
      <c r="B3" t="s">
        <v>61</v>
      </c>
    </row>
    <row r="4" spans="1:2" x14ac:dyDescent="0.55000000000000004">
      <c r="A4" t="s">
        <v>59</v>
      </c>
      <c r="B4" s="15"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Berekening</vt:lpstr>
      <vt:lpstr>Versie-informatie</vt:lpstr>
      <vt:lpstr>Berekening!Afdrukbereik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 Stolk</dc:creator>
  <cp:lastModifiedBy>Hazenberg, Geertje</cp:lastModifiedBy>
  <cp:lastPrinted>2019-03-11T14:53:57Z</cp:lastPrinted>
  <dcterms:created xsi:type="dcterms:W3CDTF">2019-02-07T18:43:13Z</dcterms:created>
  <dcterms:modified xsi:type="dcterms:W3CDTF">2020-03-27T10:48:24Z</dcterms:modified>
</cp:coreProperties>
</file>