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2228"/>
  <workbookPr defaultThemeVersion="124226"/>
  <mc:AlternateContent xmlns:mc="http://schemas.openxmlformats.org/markup-compatibility/2006">
    <mc:Choice Requires="x15">
      <x15ac:absPath xmlns:x15ac="http://schemas.microsoft.com/office/spreadsheetml/2010/11/ac" url="G:\LICHTHINDER\Algemeen deel Lichthinder\2020\"/>
    </mc:Choice>
  </mc:AlternateContent>
  <xr:revisionPtr revIDLastSave="0" documentId="13_ncr:1_{26E8D565-37E6-4299-B1ED-AAC97272A7BA}" xr6:coauthVersionLast="45" xr6:coauthVersionMax="45" xr10:uidLastSave="{00000000-0000-0000-0000-000000000000}"/>
  <bookViews>
    <workbookView xWindow="-96" yWindow="-96" windowWidth="19392" windowHeight="10392" tabRatio="602" xr2:uid="{00000000-000D-0000-FFFF-FFFF00000000}"/>
  </bookViews>
  <sheets>
    <sheet name="Berekening" sheetId="1" r:id="rId1"/>
    <sheet name="Versie-informatie" sheetId="2" r:id="rId2"/>
  </sheets>
  <definedNames>
    <definedName name="_xlnm.Print_Area" localSheetId="0">Berekening!$A$1:$N$31</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P17" i="1" l="1"/>
  <c r="Q17" i="1" s="1"/>
  <c r="P18" i="1"/>
  <c r="Q18" i="1" s="1"/>
  <c r="P19" i="1"/>
  <c r="Q19" i="1" s="1"/>
  <c r="P16" i="1"/>
  <c r="R16" i="1" s="1"/>
  <c r="O16" i="1"/>
  <c r="O19" i="1"/>
  <c r="V17" i="1"/>
  <c r="V18" i="1"/>
  <c r="V19" i="1"/>
  <c r="X16" i="1"/>
  <c r="Y16" i="1"/>
  <c r="X17" i="1"/>
  <c r="Y17" i="1"/>
  <c r="X18" i="1"/>
  <c r="Y18" i="1"/>
  <c r="X19" i="1"/>
  <c r="Y19" i="1"/>
  <c r="W17" i="1"/>
  <c r="W18" i="1"/>
  <c r="W19" i="1"/>
  <c r="W16" i="1"/>
  <c r="V16" i="1"/>
  <c r="U17" i="1"/>
  <c r="U18" i="1"/>
  <c r="U19" i="1"/>
  <c r="U16" i="1"/>
  <c r="T17" i="1"/>
  <c r="T18" i="1"/>
  <c r="T19" i="1"/>
  <c r="T16" i="1"/>
  <c r="S17" i="1"/>
  <c r="S18" i="1"/>
  <c r="S19" i="1"/>
  <c r="S16" i="1"/>
  <c r="O17" i="1"/>
  <c r="O18" i="1"/>
  <c r="R17" i="1" l="1"/>
  <c r="R19" i="1"/>
  <c r="R18" i="1"/>
  <c r="Q16" i="1"/>
  <c r="I17" i="1" l="1"/>
  <c r="K16" i="1"/>
  <c r="K19" i="1"/>
  <c r="I19" i="1"/>
  <c r="J16" i="1"/>
  <c r="K18" i="1"/>
  <c r="I18" i="1"/>
  <c r="K17" i="1"/>
  <c r="I16" i="1"/>
  <c r="Z19" i="1"/>
  <c r="Z18" i="1"/>
  <c r="Z17" i="1"/>
  <c r="Z16" i="1"/>
  <c r="AA18" i="1" l="1"/>
  <c r="AB18" i="1"/>
  <c r="AA19" i="1"/>
  <c r="AB19" i="1"/>
  <c r="AA17" i="1"/>
  <c r="AB17" i="1"/>
  <c r="AA16" i="1"/>
  <c r="AB16" i="1"/>
  <c r="M16" i="1" s="1"/>
  <c r="J18" i="1"/>
  <c r="J17" i="1"/>
  <c r="J19" i="1"/>
  <c r="M17" i="1" l="1"/>
  <c r="M18" i="1"/>
  <c r="M19" i="1"/>
  <c r="L18" i="1" l="1"/>
  <c r="L17" i="1"/>
  <c r="L16" i="1"/>
  <c r="L19" i="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Johan Alferdinck</author>
    <author>Henk Stolk</author>
  </authors>
  <commentList>
    <comment ref="B9" authorId="0" shapeId="0" xr:uid="{545AA03A-C4F4-4EC2-B197-56CC8684273F}">
      <text>
        <r>
          <rPr>
            <sz val="9"/>
            <color indexed="81"/>
            <rFont val="Tahoma"/>
            <family val="2"/>
          </rPr>
          <t>Locatie omwonende, x-waarde</t>
        </r>
      </text>
    </comment>
    <comment ref="C9" authorId="0" shapeId="0" xr:uid="{C9F027E8-DB93-4B43-AEE6-6591BA7A8D9D}">
      <text>
        <r>
          <rPr>
            <sz val="9"/>
            <color indexed="81"/>
            <rFont val="Tahoma"/>
            <family val="2"/>
          </rPr>
          <t>Locatie omwonende, y-waarde</t>
        </r>
      </text>
    </comment>
    <comment ref="D9" authorId="0" shapeId="0" xr:uid="{104B813E-93D3-4483-8262-C7627D5123AF}">
      <text>
        <r>
          <rPr>
            <sz val="9"/>
            <color indexed="81"/>
            <rFont val="Tahoma"/>
            <family val="2"/>
          </rPr>
          <t>Locatie omwonende, z-waarde</t>
        </r>
      </text>
    </comment>
    <comment ref="B15" authorId="0" shapeId="0" xr:uid="{585AFCF2-1CBB-47FC-8EEF-9CA25A23AB57}">
      <text>
        <r>
          <rPr>
            <sz val="9"/>
            <color indexed="81"/>
            <rFont val="Tahoma"/>
            <family val="2"/>
          </rPr>
          <t>Locatie armatuur, x-waarde</t>
        </r>
      </text>
    </comment>
    <comment ref="C15" authorId="0" shapeId="0" xr:uid="{A953AE1A-A6DB-4EA8-B94F-7211E60ED062}">
      <text>
        <r>
          <rPr>
            <sz val="9"/>
            <color indexed="81"/>
            <rFont val="Tahoma"/>
            <family val="2"/>
          </rPr>
          <t>Locatie armatuur, y-waarde</t>
        </r>
      </text>
    </comment>
    <comment ref="D15" authorId="0" shapeId="0" xr:uid="{0C0F01B9-D6F2-4B92-BC99-9090CED5BE9C}">
      <text>
        <r>
          <rPr>
            <sz val="9"/>
            <color indexed="81"/>
            <rFont val="Tahoma"/>
            <family val="2"/>
          </rPr>
          <t>Locatie armatuur z-waarde</t>
        </r>
      </text>
    </comment>
    <comment ref="E15" authorId="0" shapeId="0" xr:uid="{A3E2C4A7-7C34-4F8E-B014-99AD241D1BB5}">
      <text>
        <r>
          <rPr>
            <sz val="9"/>
            <color indexed="81"/>
            <rFont val="Tahoma"/>
            <family val="2"/>
          </rPr>
          <t>De draaihoek is de hoek in het horizontale vlak (x,y) ten opzichte van de x-richting (0 graden), positief is tegen de klok in, negatief is met de klok mee. Bijvoorbeeld:  45</t>
        </r>
      </text>
    </comment>
    <comment ref="F15" authorId="0" shapeId="0" xr:uid="{77EC0CC2-1938-413A-B00B-638715384975}">
      <text>
        <r>
          <rPr>
            <sz val="9"/>
            <color indexed="81"/>
            <rFont val="Tahoma"/>
            <family val="2"/>
          </rPr>
          <t>De kantelhoek is de hoek van de richting van de de hoofdas van de armatuur met de vertikaal. Naar beneden gericht is nul graden, horizontaal gericht is +90 graden. Bijvoorbeeld : 45</t>
        </r>
      </text>
    </comment>
    <comment ref="G15" authorId="0" shapeId="0" xr:uid="{F69E0F32-4B03-4CE2-9778-416C37E48D74}">
      <text>
        <r>
          <rPr>
            <sz val="9"/>
            <color indexed="81"/>
            <rFont val="Tahoma"/>
            <family val="2"/>
          </rPr>
          <t>De oppervlakte op van het lichtgevende deel van de armatuur. Bijvoorbeeld: 0,25</t>
        </r>
      </text>
    </comment>
    <comment ref="I15" authorId="0" shapeId="0" xr:uid="{47FF592E-E6F9-48B8-8457-F33A40C10CF1}">
      <text>
        <r>
          <rPr>
            <sz val="9"/>
            <color indexed="81"/>
            <rFont val="Tahoma"/>
            <family val="2"/>
          </rPr>
          <t>Locatie richtpunt, x-waarde</t>
        </r>
      </text>
    </comment>
    <comment ref="J15" authorId="0" shapeId="0" xr:uid="{C1FC3969-D564-4F4C-9F6C-D257B84171FB}">
      <text>
        <r>
          <rPr>
            <sz val="9"/>
            <color indexed="81"/>
            <rFont val="Tahoma"/>
            <family val="2"/>
          </rPr>
          <t>Locatie richtpunt, y-waarde</t>
        </r>
      </text>
    </comment>
    <comment ref="K15" authorId="0" shapeId="0" xr:uid="{077288DF-BA50-4E99-8C64-6004475E6A90}">
      <text>
        <r>
          <rPr>
            <sz val="9"/>
            <color indexed="81"/>
            <rFont val="Tahoma"/>
            <family val="2"/>
          </rPr>
          <t>Locatie richtpunt, z-waarde. Is altijd 0 (grondniveau)</t>
        </r>
      </text>
    </comment>
    <comment ref="L15" authorId="1" shapeId="0" xr:uid="{7023A5A4-C662-429B-AA9B-E2628FDA56D9}">
      <text>
        <r>
          <rPr>
            <sz val="9"/>
            <color indexed="81"/>
            <rFont val="Tahoma"/>
            <family val="2"/>
          </rPr>
          <t>Ruimtelijke afstand (x,y en z) van de armatuur tot de omwonende.</t>
        </r>
      </text>
    </comment>
    <comment ref="M15" authorId="1" shapeId="0" xr:uid="{E69C2404-A8E3-48B5-A0ED-AFB3B3D84ED5}">
      <text>
        <r>
          <rPr>
            <sz val="9"/>
            <color indexed="81"/>
            <rFont val="Tahoma"/>
            <family val="2"/>
          </rPr>
          <t>Schijnbare oppervlakte van de armatuur voor de omwonende</t>
        </r>
      </text>
    </comment>
  </commentList>
</comments>
</file>

<file path=xl/sharedStrings.xml><?xml version="1.0" encoding="utf-8"?>
<sst xmlns="http://schemas.openxmlformats.org/spreadsheetml/2006/main" count="66" uniqueCount="63">
  <si>
    <t>Nr.
[-]</t>
  </si>
  <si>
    <t>Middels deze tool kan het schijnbaar oppervlak van verlichtingsarmaturen worden bepaald</t>
  </si>
  <si>
    <t>NSVV - Tool voor het bepalen van de schijnbare oppervlakte</t>
  </si>
  <si>
    <t>Afstand omwonende armatuur d (m)</t>
  </si>
  <si>
    <t>xR</t>
  </si>
  <si>
    <t>yR</t>
  </si>
  <si>
    <t>Richtpunt</t>
  </si>
  <si>
    <t>zR</t>
  </si>
  <si>
    <t>Vectoren</t>
  </si>
  <si>
    <t>Toelichting</t>
  </si>
  <si>
    <t>cos(theta)</t>
  </si>
  <si>
    <t>theta</t>
  </si>
  <si>
    <t>Theta is de hoek tussen normaal op armatuur en armatuur-omwonende.</t>
  </si>
  <si>
    <t>Richting normaal armatuur</t>
  </si>
  <si>
    <t>Armatuur-Omwonende</t>
  </si>
  <si>
    <t>#N/B = data niet beschikbaar</t>
  </si>
  <si>
    <t>x1</t>
  </si>
  <si>
    <t>y1</t>
  </si>
  <si>
    <t>z2</t>
  </si>
  <si>
    <t>x2</t>
  </si>
  <si>
    <t>y2</t>
  </si>
  <si>
    <t>z1</t>
  </si>
  <si>
    <t>Richting normaal armatuur is vector (x1,y1,z1)</t>
  </si>
  <si>
    <t>Richting armatuur-&gt;omwonende is vector (x2,y2,z2)</t>
  </si>
  <si>
    <t>cos(theta) = (x1x2 + y1y2 + z1z2)/[wortel(x1^2+y1^2+z1^2).wortel(x2^2+y2^2+z2^2)]</t>
  </si>
  <si>
    <t>Formule</t>
  </si>
  <si>
    <t>Schijnbare oppervlakte Ap (m^2)</t>
  </si>
  <si>
    <t>Horizontale afstand A-R dh (m)</t>
  </si>
  <si>
    <t>xR [m]</t>
  </si>
  <si>
    <t>yR [m]</t>
  </si>
  <si>
    <t>zR [m]</t>
  </si>
  <si>
    <t>Kantelhoek [graden]</t>
  </si>
  <si>
    <t>De NSVV verschaft informatie met deze tool zonder enkele garantie of waarborg.</t>
  </si>
  <si>
    <t>Gebruiker is zelf verantwoordelijk voor de juiste invoer in deze tool, alsmede de uitkomsten hiervan.</t>
  </si>
  <si>
    <t>Er kunnen op geen enkele wijze rechten worden ontleend aan de invoer en uitkomsten van deze tool.</t>
  </si>
  <si>
    <t>De NSVV kan niet aansprakelijk worden gesteld voor schade door het gebruik van de informatie van deze tool.</t>
  </si>
  <si>
    <t>De NSVV kan de tool  naar eigen inzicht en op ieder gewenst moment veranderen of beëindigen.</t>
  </si>
  <si>
    <t>De NSVV kan niet aansprakelijk worden gesteld voor de gevolgen van wijzigingen of beëindiging op/van deze tool.</t>
  </si>
  <si>
    <t>Disclaimer:</t>
  </si>
  <si>
    <t>= in te vullen</t>
  </si>
  <si>
    <t>De NSVV biedt geen garantie over de juiste werking van deze tool en kan zodoende niet aansprakelijk gesteld worden voor eventuele schade die direct of indirect wordt geleden door het gebruik ervan.</t>
  </si>
  <si>
    <t>Invoergegevens armaturen</t>
  </si>
  <si>
    <t>Invoergegevens omwonende</t>
  </si>
  <si>
    <t>Berekende uitvoergegevens</t>
  </si>
  <si>
    <t>= berekende waarden</t>
  </si>
  <si>
    <t>Draaihoek
[graden]</t>
  </si>
  <si>
    <t>Schijnbare oppervlakte Ap [m²]</t>
  </si>
  <si>
    <t>xO
[m]</t>
  </si>
  <si>
    <t>yO
[m]</t>
  </si>
  <si>
    <t>zO
[m]</t>
  </si>
  <si>
    <t>xA
[m]</t>
  </si>
  <si>
    <t>yA
[m]</t>
  </si>
  <si>
    <t>zA
[m]</t>
  </si>
  <si>
    <t>Afstand d
[m]</t>
  </si>
  <si>
    <t>Oppervlakte
A [m²]</t>
  </si>
  <si>
    <t>De hoofdas van het armatuur staat loodrecht op het lichtgevend deel van het armatuur.</t>
  </si>
  <si>
    <t>Het lichtgevend deel van de armatuur is vlak.</t>
  </si>
  <si>
    <t>Het richtpunt ligt in het grondoppervlak (zR = 0).</t>
  </si>
  <si>
    <t>Versie</t>
  </si>
  <si>
    <t>Datum</t>
  </si>
  <si>
    <t>31 januari 2020</t>
  </si>
  <si>
    <t>1.0</t>
  </si>
  <si>
    <t>Versie-informatie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</si>
</sst>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0.00000"/>
    <numFmt numFmtId="165" formatCode="0.0000"/>
  </numFmts>
  <fonts count="14" x14ac:knownFonts="1">
    <font>
      <sz val="11"/>
      <color theme="1"/>
      <name val="Calibri"/>
      <family val="2"/>
    </font>
    <font>
      <b/>
      <sz val="18"/>
      <color theme="3"/>
      <name val="Cambria"/>
      <family val="2"/>
      <scheme val="major"/>
    </font>
    <font>
      <sz val="9"/>
      <color indexed="81"/>
      <name val="Tahoma"/>
      <family val="2"/>
    </font>
    <font>
      <b/>
      <sz val="11"/>
      <color theme="1"/>
      <name val="Calibri"/>
      <family val="2"/>
    </font>
    <font>
      <sz val="11"/>
      <color theme="1" tint="0.249977111117893"/>
      <name val="Calibri"/>
      <family val="2"/>
    </font>
    <font>
      <b/>
      <sz val="11"/>
      <color theme="1"/>
      <name val="Calibri"/>
      <family val="2"/>
      <scheme val="minor"/>
    </font>
    <font>
      <b/>
      <sz val="16"/>
      <color theme="9" tint="-0.249977111117893"/>
      <name val="Calibri"/>
      <family val="2"/>
      <scheme val="minor"/>
    </font>
    <font>
      <b/>
      <sz val="11"/>
      <color theme="9" tint="-0.249977111117893"/>
      <name val="Calibri"/>
      <family val="2"/>
      <scheme val="minor"/>
    </font>
    <font>
      <b/>
      <sz val="16"/>
      <color theme="3" tint="0.39997558519241921"/>
      <name val="Calibri"/>
      <family val="2"/>
    </font>
    <font>
      <b/>
      <sz val="11"/>
      <color rgb="FF0B192B"/>
      <name val="Calibri"/>
      <family val="2"/>
      <scheme val="minor"/>
    </font>
    <font>
      <sz val="8"/>
      <name val="Calibri"/>
      <family val="2"/>
    </font>
    <font>
      <b/>
      <sz val="16"/>
      <color theme="9" tint="-0.249977111117893"/>
      <name val="Calibri"/>
      <family val="2"/>
    </font>
    <font>
      <b/>
      <sz val="11"/>
      <name val="Calibri"/>
      <family val="2"/>
      <scheme val="minor"/>
    </font>
    <font>
      <sz val="11"/>
      <name val="Calibri"/>
      <family val="2"/>
      <scheme val="minor"/>
    </font>
  </fonts>
  <fills count="4">
    <fill>
      <patternFill patternType="none"/>
    </fill>
    <fill>
      <patternFill patternType="gray125"/>
    </fill>
    <fill>
      <patternFill patternType="solid">
        <fgColor theme="9" tint="0.79998168889431442"/>
        <bgColor indexed="64"/>
      </patternFill>
    </fill>
    <fill>
      <patternFill patternType="solid">
        <fgColor theme="3" tint="0.79998168889431442"/>
        <bgColor indexed="64"/>
      </patternFill>
    </fill>
  </fills>
  <borders count="4">
    <border>
      <left/>
      <right/>
      <top/>
      <bottom/>
      <diagonal/>
    </border>
    <border>
      <left style="thin">
        <color theme="1"/>
      </left>
      <right style="thin">
        <color theme="1"/>
      </right>
      <top style="thin">
        <color theme="1"/>
      </top>
      <bottom style="medium">
        <color theme="1"/>
      </bottom>
      <diagonal/>
    </border>
    <border>
      <left style="thin">
        <color theme="1"/>
      </left>
      <right style="thin">
        <color theme="1"/>
      </right>
      <top style="thin">
        <color theme="1"/>
      </top>
      <bottom style="thin">
        <color theme="1"/>
      </bottom>
      <diagonal/>
    </border>
    <border>
      <left style="thin">
        <color auto="1"/>
      </left>
      <right style="thin">
        <color auto="1"/>
      </right>
      <top style="thin">
        <color auto="1"/>
      </top>
      <bottom style="thin">
        <color auto="1"/>
      </bottom>
      <diagonal/>
    </border>
  </borders>
  <cellStyleXfs count="2">
    <xf numFmtId="0" fontId="0" fillId="0" borderId="0"/>
    <xf numFmtId="0" fontId="1" fillId="0" borderId="0" applyNumberFormat="0" applyFill="0" applyBorder="0" applyAlignment="0" applyProtection="0"/>
  </cellStyleXfs>
  <cellXfs count="35">
    <xf numFmtId="0" fontId="0" fillId="0" borderId="0" xfId="0"/>
    <xf numFmtId="0" fontId="0" fillId="0" borderId="0" xfId="0" applyAlignment="1">
      <alignment wrapText="1"/>
    </xf>
    <xf numFmtId="2" fontId="0" fillId="0" borderId="0" xfId="0" applyNumberFormat="1"/>
    <xf numFmtId="0" fontId="1" fillId="0" borderId="0" xfId="1" applyAlignment="1">
      <alignment horizontal="left" vertical="top"/>
    </xf>
    <xf numFmtId="0" fontId="0" fillId="0" borderId="0" xfId="0" applyAlignment="1">
      <alignment horizontal="left"/>
    </xf>
    <xf numFmtId="0" fontId="4" fillId="0" borderId="0" xfId="0" applyFont="1" applyAlignment="1">
      <alignment horizontal="left"/>
    </xf>
    <xf numFmtId="0" fontId="5" fillId="0" borderId="0" xfId="0" applyFont="1"/>
    <xf numFmtId="164" fontId="0" fillId="0" borderId="0" xfId="0" applyNumberFormat="1" applyAlignment="1">
      <alignment horizontal="center"/>
    </xf>
    <xf numFmtId="0" fontId="3" fillId="0" borderId="0" xfId="0" applyFont="1"/>
    <xf numFmtId="0" fontId="0" fillId="0" borderId="0" xfId="0" quotePrefix="1" applyAlignment="1">
      <alignment horizontal="left"/>
    </xf>
    <xf numFmtId="0" fontId="0" fillId="0" borderId="0" xfId="0" applyFill="1"/>
    <xf numFmtId="0" fontId="6" fillId="0" borderId="0" xfId="0" applyFont="1"/>
    <xf numFmtId="0" fontId="7" fillId="0" borderId="0" xfId="0" applyFont="1"/>
    <xf numFmtId="0" fontId="0" fillId="0" borderId="0" xfId="0" applyFont="1"/>
    <xf numFmtId="0" fontId="0" fillId="0" borderId="0" xfId="0" applyNumberFormat="1" applyFill="1"/>
    <xf numFmtId="0" fontId="0" fillId="0" borderId="0" xfId="0" quotePrefix="1"/>
    <xf numFmtId="0" fontId="8" fillId="0" borderId="0" xfId="0" applyFont="1"/>
    <xf numFmtId="0" fontId="9" fillId="0" borderId="0" xfId="0" applyFont="1"/>
    <xf numFmtId="0" fontId="11" fillId="0" borderId="0" xfId="0" applyFont="1"/>
    <xf numFmtId="0" fontId="0" fillId="0" borderId="0" xfId="0" applyFill="1" applyAlignment="1">
      <alignment wrapText="1"/>
    </xf>
    <xf numFmtId="0" fontId="0" fillId="0" borderId="0" xfId="0" applyFont="1" applyFill="1"/>
    <xf numFmtId="0" fontId="4" fillId="2" borderId="3" xfId="0" applyFont="1" applyFill="1" applyBorder="1" applyAlignment="1">
      <alignment horizontal="left"/>
    </xf>
    <xf numFmtId="0" fontId="0" fillId="3" borderId="3" xfId="0" applyFill="1" applyBorder="1"/>
    <xf numFmtId="0" fontId="12" fillId="0" borderId="3" xfId="0" applyFont="1" applyBorder="1" applyAlignment="1">
      <alignment horizontal="center" vertical="center" wrapText="1"/>
    </xf>
    <xf numFmtId="0" fontId="3" fillId="0" borderId="3" xfId="0" applyFont="1" applyBorder="1" applyAlignment="1">
      <alignment horizontal="center" vertical="center" wrapText="1"/>
    </xf>
    <xf numFmtId="0" fontId="0" fillId="2" borderId="3" xfId="0" applyFill="1" applyBorder="1" applyAlignment="1">
      <alignment horizontal="center" vertical="center" wrapText="1"/>
    </xf>
    <xf numFmtId="0" fontId="0" fillId="2" borderId="3" xfId="0" applyFill="1" applyBorder="1" applyAlignment="1">
      <alignment horizontal="center" vertical="center"/>
    </xf>
    <xf numFmtId="0" fontId="0" fillId="2" borderId="3" xfId="0" applyNumberFormat="1" applyFill="1" applyBorder="1" applyAlignment="1">
      <alignment horizontal="center" vertical="center"/>
    </xf>
    <xf numFmtId="0" fontId="3" fillId="0" borderId="3" xfId="0" applyFont="1" applyBorder="1" applyAlignment="1">
      <alignment horizontal="center" vertical="center"/>
    </xf>
    <xf numFmtId="0" fontId="3" fillId="0" borderId="1" xfId="0" applyFont="1" applyBorder="1" applyAlignment="1">
      <alignment horizontal="center" vertical="center"/>
    </xf>
    <xf numFmtId="0" fontId="3" fillId="0" borderId="1" xfId="0" applyFont="1" applyBorder="1" applyAlignment="1">
      <alignment horizontal="center" vertical="center" wrapText="1"/>
    </xf>
    <xf numFmtId="2" fontId="0" fillId="3" borderId="2" xfId="0" applyNumberFormat="1" applyFont="1" applyFill="1" applyBorder="1" applyAlignment="1">
      <alignment horizontal="center" vertical="center"/>
    </xf>
    <xf numFmtId="165" fontId="3" fillId="3" borderId="2" xfId="0" applyNumberFormat="1" applyFont="1" applyFill="1" applyBorder="1" applyAlignment="1">
      <alignment horizontal="center" vertical="center"/>
    </xf>
    <xf numFmtId="0" fontId="0" fillId="0" borderId="0" xfId="0" applyNumberFormat="1" applyFont="1" applyFill="1"/>
    <xf numFmtId="0" fontId="13" fillId="0" borderId="0" xfId="0" applyFont="1" applyFill="1"/>
  </cellXfs>
  <cellStyles count="2">
    <cellStyle name="Standaard" xfId="0" builtinId="0" customBuiltin="1"/>
    <cellStyle name="Titel" xfId="1" builtinId="15"/>
  </cellStyles>
  <dxfs count="0"/>
  <tableStyles count="0" defaultTableStyle="TableStyleMedium9" defaultPivotStyle="PivotStyleLight16"/>
  <colors>
    <mruColors>
      <color rgb="FFF5770F"/>
      <color rgb="FFF4740A"/>
      <color rgb="FF0B192B"/>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nl-NL"/>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000" b="0" i="0" u="none" strike="noStrike" kern="1200" spc="0" baseline="0">
                <a:solidFill>
                  <a:schemeClr val="tx1">
                    <a:lumMod val="65000"/>
                    <a:lumOff val="35000"/>
                  </a:schemeClr>
                </a:solidFill>
                <a:latin typeface="+mn-lt"/>
                <a:ea typeface="+mn-ea"/>
                <a:cs typeface="+mn-cs"/>
              </a:defRPr>
            </a:pPr>
            <a:r>
              <a:rPr lang="en-US" sz="1000"/>
              <a:t>Bovenaanzicht</a:t>
            </a:r>
          </a:p>
        </c:rich>
      </c:tx>
      <c:layout>
        <c:manualLayout>
          <c:xMode val="edge"/>
          <c:yMode val="edge"/>
          <c:x val="0.43461402105768032"/>
          <c:y val="3.9440503844672736E-2"/>
        </c:manualLayout>
      </c:layout>
      <c:overlay val="1"/>
      <c:spPr>
        <a:noFill/>
        <a:ln>
          <a:noFill/>
        </a:ln>
        <a:effectLst/>
      </c:spPr>
      <c:txPr>
        <a:bodyPr rot="0" spcFirstLastPara="1" vertOverflow="ellipsis" vert="horz" wrap="square" anchor="ctr" anchorCtr="1"/>
        <a:lstStyle/>
        <a:p>
          <a:pPr>
            <a:defRPr sz="1000" b="0" i="0" u="none" strike="noStrike" kern="1200" spc="0" baseline="0">
              <a:solidFill>
                <a:schemeClr val="tx1">
                  <a:lumMod val="65000"/>
                  <a:lumOff val="35000"/>
                </a:schemeClr>
              </a:solidFill>
              <a:latin typeface="+mn-lt"/>
              <a:ea typeface="+mn-ea"/>
              <a:cs typeface="+mn-cs"/>
            </a:defRPr>
          </a:pPr>
          <a:endParaRPr lang="nl-NL"/>
        </a:p>
      </c:txPr>
    </c:title>
    <c:autoTitleDeleted val="0"/>
    <c:plotArea>
      <c:layout/>
      <c:scatterChart>
        <c:scatterStyle val="lineMarker"/>
        <c:varyColors val="0"/>
        <c:ser>
          <c:idx val="0"/>
          <c:order val="0"/>
          <c:tx>
            <c:v>Omwonende</c:v>
          </c:tx>
          <c:spPr>
            <a:ln w="19050" cap="rnd">
              <a:noFill/>
              <a:round/>
            </a:ln>
            <a:effectLst/>
          </c:spPr>
          <c:marker>
            <c:symbol val="x"/>
            <c:size val="5"/>
            <c:spPr>
              <a:noFill/>
              <a:ln w="9525">
                <a:solidFill>
                  <a:schemeClr val="tx1"/>
                </a:solidFill>
              </a:ln>
              <a:effectLst/>
            </c:spPr>
          </c:marker>
          <c:xVal>
            <c:numRef>
              <c:f>Berekening!$B$10</c:f>
              <c:numCache>
                <c:formatCode>General</c:formatCode>
                <c:ptCount val="1"/>
                <c:pt idx="0">
                  <c:v>50</c:v>
                </c:pt>
              </c:numCache>
            </c:numRef>
          </c:xVal>
          <c:yVal>
            <c:numRef>
              <c:f>Berekening!$C$10</c:f>
              <c:numCache>
                <c:formatCode>General</c:formatCode>
                <c:ptCount val="1"/>
                <c:pt idx="0">
                  <c:v>-20</c:v>
                </c:pt>
              </c:numCache>
            </c:numRef>
          </c:yVal>
          <c:smooth val="0"/>
          <c:extLst>
            <c:ext xmlns:c16="http://schemas.microsoft.com/office/drawing/2014/chart" uri="{C3380CC4-5D6E-409C-BE32-E72D297353CC}">
              <c16:uniqueId val="{00000000-F4E8-4C23-B7E8-4396D0E6E223}"/>
            </c:ext>
          </c:extLst>
        </c:ser>
        <c:ser>
          <c:idx val="1"/>
          <c:order val="1"/>
          <c:tx>
            <c:v>Armatuur 1</c:v>
          </c:tx>
          <c:spPr>
            <a:ln w="19050" cap="rnd">
              <a:noFill/>
              <a:round/>
            </a:ln>
            <a:effectLst/>
          </c:spPr>
          <c:marker>
            <c:symbol val="circle"/>
            <c:size val="5"/>
            <c:spPr>
              <a:solidFill>
                <a:schemeClr val="tx1"/>
              </a:solidFill>
              <a:ln w="9525">
                <a:solidFill>
                  <a:schemeClr val="tx1"/>
                </a:solidFill>
              </a:ln>
              <a:effectLst/>
            </c:spPr>
          </c:marker>
          <c:xVal>
            <c:numRef>
              <c:f>Berekening!$B$16</c:f>
              <c:numCache>
                <c:formatCode>General</c:formatCode>
                <c:ptCount val="1"/>
                <c:pt idx="0">
                  <c:v>-17.16</c:v>
                </c:pt>
              </c:numCache>
            </c:numRef>
          </c:xVal>
          <c:yVal>
            <c:numRef>
              <c:f>Berekening!$C$16</c:f>
              <c:numCache>
                <c:formatCode>General</c:formatCode>
                <c:ptCount val="1"/>
                <c:pt idx="0">
                  <c:v>9</c:v>
                </c:pt>
              </c:numCache>
            </c:numRef>
          </c:yVal>
          <c:smooth val="0"/>
          <c:extLst>
            <c:ext xmlns:c16="http://schemas.microsoft.com/office/drawing/2014/chart" uri="{C3380CC4-5D6E-409C-BE32-E72D297353CC}">
              <c16:uniqueId val="{00000001-F4E8-4C23-B7E8-4396D0E6E223}"/>
            </c:ext>
          </c:extLst>
        </c:ser>
        <c:ser>
          <c:idx val="2"/>
          <c:order val="2"/>
          <c:tx>
            <c:v>Armatuur 2</c:v>
          </c:tx>
          <c:spPr>
            <a:ln w="19050" cap="rnd">
              <a:noFill/>
              <a:round/>
            </a:ln>
            <a:effectLst/>
          </c:spPr>
          <c:marker>
            <c:symbol val="square"/>
            <c:size val="5"/>
            <c:spPr>
              <a:solidFill>
                <a:schemeClr val="tx1"/>
              </a:solidFill>
              <a:ln w="9525">
                <a:solidFill>
                  <a:schemeClr val="tx1">
                    <a:alpha val="90000"/>
                  </a:schemeClr>
                </a:solidFill>
              </a:ln>
              <a:effectLst/>
            </c:spPr>
          </c:marker>
          <c:xVal>
            <c:numRef>
              <c:f>Berekening!$B$17</c:f>
              <c:numCache>
                <c:formatCode>General</c:formatCode>
                <c:ptCount val="1"/>
                <c:pt idx="0">
                  <c:v>17.16</c:v>
                </c:pt>
              </c:numCache>
            </c:numRef>
          </c:xVal>
          <c:yVal>
            <c:numRef>
              <c:f>Berekening!$C$17</c:f>
              <c:numCache>
                <c:formatCode>General</c:formatCode>
                <c:ptCount val="1"/>
                <c:pt idx="0">
                  <c:v>9</c:v>
                </c:pt>
              </c:numCache>
            </c:numRef>
          </c:yVal>
          <c:smooth val="0"/>
          <c:extLst>
            <c:ext xmlns:c16="http://schemas.microsoft.com/office/drawing/2014/chart" uri="{C3380CC4-5D6E-409C-BE32-E72D297353CC}">
              <c16:uniqueId val="{00000002-F4E8-4C23-B7E8-4396D0E6E223}"/>
            </c:ext>
          </c:extLst>
        </c:ser>
        <c:ser>
          <c:idx val="3"/>
          <c:order val="3"/>
          <c:tx>
            <c:v>Armatuur 3</c:v>
          </c:tx>
          <c:spPr>
            <a:ln w="19050" cap="rnd">
              <a:noFill/>
              <a:round/>
            </a:ln>
            <a:effectLst/>
          </c:spPr>
          <c:marker>
            <c:symbol val="diamond"/>
            <c:size val="5"/>
            <c:spPr>
              <a:solidFill>
                <a:schemeClr val="tx1"/>
              </a:solidFill>
              <a:ln w="9525">
                <a:solidFill>
                  <a:schemeClr val="tx1"/>
                </a:solidFill>
              </a:ln>
              <a:effectLst/>
            </c:spPr>
          </c:marker>
          <c:xVal>
            <c:numRef>
              <c:f>Berekening!$B$18</c:f>
              <c:numCache>
                <c:formatCode>General</c:formatCode>
                <c:ptCount val="1"/>
                <c:pt idx="0">
                  <c:v>-17.16</c:v>
                </c:pt>
              </c:numCache>
            </c:numRef>
          </c:xVal>
          <c:yVal>
            <c:numRef>
              <c:f>Berekening!$C$18</c:f>
              <c:numCache>
                <c:formatCode>General</c:formatCode>
                <c:ptCount val="1"/>
                <c:pt idx="0">
                  <c:v>-9</c:v>
                </c:pt>
              </c:numCache>
            </c:numRef>
          </c:yVal>
          <c:smooth val="0"/>
          <c:extLst>
            <c:ext xmlns:c16="http://schemas.microsoft.com/office/drawing/2014/chart" uri="{C3380CC4-5D6E-409C-BE32-E72D297353CC}">
              <c16:uniqueId val="{00000003-F4E8-4C23-B7E8-4396D0E6E223}"/>
            </c:ext>
          </c:extLst>
        </c:ser>
        <c:ser>
          <c:idx val="4"/>
          <c:order val="4"/>
          <c:tx>
            <c:v>Armatuur 4</c:v>
          </c:tx>
          <c:spPr>
            <a:ln w="19050" cap="rnd">
              <a:noFill/>
              <a:round/>
            </a:ln>
            <a:effectLst/>
          </c:spPr>
          <c:marker>
            <c:symbol val="triangle"/>
            <c:size val="5"/>
            <c:spPr>
              <a:solidFill>
                <a:schemeClr val="tx1"/>
              </a:solidFill>
              <a:ln w="9525">
                <a:solidFill>
                  <a:schemeClr val="tx1"/>
                </a:solidFill>
              </a:ln>
              <a:effectLst/>
            </c:spPr>
          </c:marker>
          <c:xVal>
            <c:numRef>
              <c:f>Berekening!$B$19</c:f>
              <c:numCache>
                <c:formatCode>General</c:formatCode>
                <c:ptCount val="1"/>
                <c:pt idx="0">
                  <c:v>17.16</c:v>
                </c:pt>
              </c:numCache>
            </c:numRef>
          </c:xVal>
          <c:yVal>
            <c:numRef>
              <c:f>Berekening!$C$19</c:f>
              <c:numCache>
                <c:formatCode>General</c:formatCode>
                <c:ptCount val="1"/>
                <c:pt idx="0">
                  <c:v>-9</c:v>
                </c:pt>
              </c:numCache>
            </c:numRef>
          </c:yVal>
          <c:smooth val="0"/>
          <c:extLst>
            <c:ext xmlns:c16="http://schemas.microsoft.com/office/drawing/2014/chart" uri="{C3380CC4-5D6E-409C-BE32-E72D297353CC}">
              <c16:uniqueId val="{00000004-F4E8-4C23-B7E8-4396D0E6E223}"/>
            </c:ext>
          </c:extLst>
        </c:ser>
        <c:ser>
          <c:idx val="5"/>
          <c:order val="5"/>
          <c:tx>
            <c:v>Richtpunt 1</c:v>
          </c:tx>
          <c:spPr>
            <a:ln w="6350" cap="rnd">
              <a:solidFill>
                <a:schemeClr val="tx1"/>
              </a:solidFill>
              <a:round/>
              <a:tailEnd type="stealth"/>
            </a:ln>
            <a:effectLst/>
          </c:spPr>
          <c:marker>
            <c:symbol val="circle"/>
            <c:size val="5"/>
            <c:spPr>
              <a:noFill/>
              <a:ln w="9525">
                <a:solidFill>
                  <a:schemeClr val="tx1"/>
                </a:solidFill>
              </a:ln>
              <a:effectLst/>
            </c:spPr>
          </c:marker>
          <c:xVal>
            <c:numRef>
              <c:f>(Berekening!$B$16,Berekening!$I$16)</c:f>
              <c:numCache>
                <c:formatCode>0.00</c:formatCode>
                <c:ptCount val="2"/>
                <c:pt idx="0" formatCode="General">
                  <c:v>-17.16</c:v>
                </c:pt>
                <c:pt idx="1">
                  <c:v>-3.9531125922873116</c:v>
                </c:pt>
              </c:numCache>
            </c:numRef>
          </c:xVal>
          <c:yVal>
            <c:numRef>
              <c:f>(Berekening!$C$16,Berekening!$J$16)</c:f>
              <c:numCache>
                <c:formatCode>0.00</c:formatCode>
                <c:ptCount val="2"/>
                <c:pt idx="0" formatCode="General">
                  <c:v>9</c:v>
                </c:pt>
                <c:pt idx="1">
                  <c:v>1.3750000000000018</c:v>
                </c:pt>
              </c:numCache>
            </c:numRef>
          </c:yVal>
          <c:smooth val="0"/>
          <c:extLst>
            <c:ext xmlns:c16="http://schemas.microsoft.com/office/drawing/2014/chart" uri="{C3380CC4-5D6E-409C-BE32-E72D297353CC}">
              <c16:uniqueId val="{00000005-F4E8-4C23-B7E8-4396D0E6E223}"/>
            </c:ext>
          </c:extLst>
        </c:ser>
        <c:ser>
          <c:idx val="6"/>
          <c:order val="6"/>
          <c:tx>
            <c:v>Richtpunt 2</c:v>
          </c:tx>
          <c:spPr>
            <a:ln w="6350" cap="rnd">
              <a:solidFill>
                <a:schemeClr val="tx1"/>
              </a:solidFill>
              <a:round/>
              <a:tailEnd type="stealth"/>
            </a:ln>
            <a:effectLst/>
          </c:spPr>
          <c:marker>
            <c:symbol val="square"/>
            <c:size val="5"/>
            <c:spPr>
              <a:noFill/>
              <a:ln w="9525">
                <a:solidFill>
                  <a:schemeClr val="tx1"/>
                </a:solidFill>
              </a:ln>
              <a:effectLst/>
            </c:spPr>
          </c:marker>
          <c:xVal>
            <c:numRef>
              <c:f>(Berekening!$B$17,Berekening!$I$17)</c:f>
              <c:numCache>
                <c:formatCode>0.00</c:formatCode>
                <c:ptCount val="2"/>
                <c:pt idx="0" formatCode="General">
                  <c:v>17.16</c:v>
                </c:pt>
                <c:pt idx="1">
                  <c:v>3.9531125922873116</c:v>
                </c:pt>
              </c:numCache>
            </c:numRef>
          </c:xVal>
          <c:yVal>
            <c:numRef>
              <c:f>(Berekening!$C$17,Berekening!$J$17)</c:f>
              <c:numCache>
                <c:formatCode>0.00</c:formatCode>
                <c:ptCount val="2"/>
                <c:pt idx="0" formatCode="General">
                  <c:v>9</c:v>
                </c:pt>
                <c:pt idx="1">
                  <c:v>1.3750000000000018</c:v>
                </c:pt>
              </c:numCache>
            </c:numRef>
          </c:yVal>
          <c:smooth val="0"/>
          <c:extLst>
            <c:ext xmlns:c16="http://schemas.microsoft.com/office/drawing/2014/chart" uri="{C3380CC4-5D6E-409C-BE32-E72D297353CC}">
              <c16:uniqueId val="{00000006-F4E8-4C23-B7E8-4396D0E6E223}"/>
            </c:ext>
          </c:extLst>
        </c:ser>
        <c:ser>
          <c:idx val="7"/>
          <c:order val="7"/>
          <c:tx>
            <c:v>Richtpunt 3</c:v>
          </c:tx>
          <c:spPr>
            <a:ln w="9525" cap="rnd">
              <a:solidFill>
                <a:schemeClr val="tx1"/>
              </a:solidFill>
              <a:round/>
              <a:tailEnd type="stealth"/>
            </a:ln>
            <a:effectLst/>
          </c:spPr>
          <c:marker>
            <c:symbol val="diamond"/>
            <c:size val="5"/>
            <c:spPr>
              <a:noFill/>
              <a:ln w="3175">
                <a:solidFill>
                  <a:schemeClr val="tx1"/>
                </a:solidFill>
              </a:ln>
              <a:effectLst/>
            </c:spPr>
          </c:marker>
          <c:xVal>
            <c:numRef>
              <c:f>(Berekening!$B$18,Berekening!$I$18)</c:f>
              <c:numCache>
                <c:formatCode>0.00</c:formatCode>
                <c:ptCount val="2"/>
                <c:pt idx="0" formatCode="General">
                  <c:v>-17.16</c:v>
                </c:pt>
                <c:pt idx="1">
                  <c:v>-2.8296875330148978</c:v>
                </c:pt>
              </c:numCache>
            </c:numRef>
          </c:xVal>
          <c:yVal>
            <c:numRef>
              <c:f>(Berekening!$C$18,Berekening!$J$18)</c:f>
              <c:numCache>
                <c:formatCode>0.00</c:formatCode>
                <c:ptCount val="2"/>
                <c:pt idx="0" formatCode="General">
                  <c:v>-9</c:v>
                </c:pt>
                <c:pt idx="1">
                  <c:v>-3.7841928142835526</c:v>
                </c:pt>
              </c:numCache>
            </c:numRef>
          </c:yVal>
          <c:smooth val="0"/>
          <c:extLst>
            <c:ext xmlns:c16="http://schemas.microsoft.com/office/drawing/2014/chart" uri="{C3380CC4-5D6E-409C-BE32-E72D297353CC}">
              <c16:uniqueId val="{00000007-F4E8-4C23-B7E8-4396D0E6E223}"/>
            </c:ext>
          </c:extLst>
        </c:ser>
        <c:ser>
          <c:idx val="8"/>
          <c:order val="8"/>
          <c:tx>
            <c:v>Richtpunt 4</c:v>
          </c:tx>
          <c:spPr>
            <a:ln w="9525" cap="rnd">
              <a:solidFill>
                <a:schemeClr val="tx1"/>
              </a:solidFill>
              <a:round/>
              <a:tailEnd type="stealth"/>
            </a:ln>
            <a:effectLst/>
          </c:spPr>
          <c:marker>
            <c:symbol val="triangle"/>
            <c:size val="5"/>
            <c:spPr>
              <a:noFill/>
              <a:ln w="9525">
                <a:solidFill>
                  <a:schemeClr val="tx1"/>
                </a:solidFill>
                <a:tailEnd type="stealth"/>
              </a:ln>
              <a:effectLst/>
            </c:spPr>
          </c:marker>
          <c:xVal>
            <c:numRef>
              <c:f>(Berekening!$B$19,Berekening!$I$19)</c:f>
              <c:numCache>
                <c:formatCode>0.00</c:formatCode>
                <c:ptCount val="2"/>
                <c:pt idx="0" formatCode="General">
                  <c:v>17.16</c:v>
                </c:pt>
                <c:pt idx="1">
                  <c:v>3.9531125922873116</c:v>
                </c:pt>
              </c:numCache>
            </c:numRef>
          </c:xVal>
          <c:yVal>
            <c:numRef>
              <c:f>(Berekening!$C$19,Berekening!$J$19)</c:f>
              <c:numCache>
                <c:formatCode>0.00</c:formatCode>
                <c:ptCount val="2"/>
                <c:pt idx="0" formatCode="General">
                  <c:v>-9</c:v>
                </c:pt>
                <c:pt idx="1">
                  <c:v>-1.3750000000000018</c:v>
                </c:pt>
              </c:numCache>
            </c:numRef>
          </c:yVal>
          <c:smooth val="0"/>
          <c:extLst>
            <c:ext xmlns:c16="http://schemas.microsoft.com/office/drawing/2014/chart" uri="{C3380CC4-5D6E-409C-BE32-E72D297353CC}">
              <c16:uniqueId val="{00000008-F4E8-4C23-B7E8-4396D0E6E223}"/>
            </c:ext>
          </c:extLst>
        </c:ser>
        <c:dLbls>
          <c:showLegendKey val="0"/>
          <c:showVal val="0"/>
          <c:showCatName val="0"/>
          <c:showSerName val="0"/>
          <c:showPercent val="0"/>
          <c:showBubbleSize val="0"/>
        </c:dLbls>
        <c:axId val="503927152"/>
        <c:axId val="503927472"/>
      </c:scatterChart>
      <c:valAx>
        <c:axId val="503927152"/>
        <c:scaling>
          <c:orientation val="minMax"/>
        </c:scaling>
        <c:delete val="0"/>
        <c:axPos val="b"/>
        <c:majorGridlines>
          <c:spPr>
            <a:ln w="9525" cap="flat" cmpd="sng" algn="ctr">
              <a:solidFill>
                <a:schemeClr val="tx1">
                  <a:lumMod val="15000"/>
                  <a:lumOff val="85000"/>
                </a:schemeClr>
              </a:solidFill>
              <a:round/>
            </a:ln>
            <a:effectLst/>
          </c:spPr>
        </c:majorGridlines>
        <c:title>
          <c:tx>
            <c:rich>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en-US"/>
                  <a:t>x [m]</a:t>
                </a:r>
              </a:p>
            </c:rich>
          </c:tx>
          <c:overlay val="0"/>
          <c:spPr>
            <a:noFill/>
            <a:ln>
              <a:noFill/>
            </a:ln>
            <a:effectLst/>
          </c:spPr>
          <c:txPr>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nl-NL"/>
            </a:p>
          </c:txPr>
        </c:title>
        <c:numFmt formatCode="General" sourceLinked="1"/>
        <c:majorTickMark val="none"/>
        <c:minorTickMark val="none"/>
        <c:tickLblPos val="nextTo"/>
        <c:spPr>
          <a:noFill/>
          <a:ln w="9525" cap="flat" cmpd="sng" algn="ctr">
            <a:solidFill>
              <a:schemeClr val="tx1">
                <a:lumMod val="25000"/>
                <a:lumOff val="7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nl-NL"/>
          </a:p>
        </c:txPr>
        <c:crossAx val="503927472"/>
        <c:crosses val="autoZero"/>
        <c:crossBetween val="midCat"/>
      </c:valAx>
      <c:valAx>
        <c:axId val="503927472"/>
        <c:scaling>
          <c:orientation val="minMax"/>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en-US"/>
                  <a:t>y [m]</a:t>
                </a:r>
              </a:p>
            </c:rich>
          </c:tx>
          <c:overlay val="0"/>
          <c:spPr>
            <a:noFill/>
            <a:ln>
              <a:noFill/>
            </a:ln>
            <a:effectLst/>
          </c:spPr>
          <c:txPr>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nl-NL"/>
            </a:p>
          </c:txPr>
        </c:title>
        <c:numFmt formatCode="General" sourceLinked="1"/>
        <c:majorTickMark val="none"/>
        <c:minorTickMark val="none"/>
        <c:tickLblPos val="nextTo"/>
        <c:spPr>
          <a:noFill/>
          <a:ln w="9525" cap="flat" cmpd="sng" algn="ctr">
            <a:solidFill>
              <a:schemeClr val="tx1">
                <a:lumMod val="25000"/>
                <a:lumOff val="7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nl-NL"/>
          </a:p>
        </c:txPr>
        <c:crossAx val="503927152"/>
        <c:crosses val="autoZero"/>
        <c:crossBetween val="midCat"/>
      </c:valAx>
      <c:spPr>
        <a:noFill/>
        <a:ln>
          <a:solidFill>
            <a:schemeClr val="tx1">
              <a:alpha val="84000"/>
            </a:schemeClr>
          </a:solidFill>
        </a:ln>
        <a:effectLst/>
      </c:spPr>
    </c:plotArea>
    <c:legend>
      <c:legendPos val="r"/>
      <c:layout>
        <c:manualLayout>
          <c:xMode val="edge"/>
          <c:yMode val="edge"/>
          <c:x val="0.77615580512758187"/>
          <c:y val="8.232917822853536E-2"/>
          <c:w val="0.15987696585089087"/>
          <c:h val="0.46077449587343866"/>
        </c:manualLayout>
      </c:layout>
      <c:overlay val="1"/>
      <c:spPr>
        <a:solidFill>
          <a:schemeClr val="bg1"/>
        </a:solid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nl-NL"/>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nl-NL"/>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40">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25000"/>
            <a:lumOff val="7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19050"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spPr>
      <a:ln w="9525" cap="flat" cmpd="sng" algn="ctr">
        <a:solidFill>
          <a:schemeClr val="tx1">
            <a:lumMod val="25000"/>
            <a:lumOff val="75000"/>
          </a:schemeClr>
        </a:solidFill>
        <a:round/>
      </a:ln>
    </cs:spPr>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2" Type="http://schemas.openxmlformats.org/officeDocument/2006/relationships/image" Target="../media/image1.jpeg"/><Relationship Id="rId1" Type="http://schemas.openxmlformats.org/officeDocument/2006/relationships/chart" Target="../charts/chart1.xml"/></Relationships>
</file>

<file path=xl/drawings/drawing1.xml><?xml version="1.0" encoding="utf-8"?>
<xdr:wsDr xmlns:xdr="http://schemas.openxmlformats.org/drawingml/2006/spreadsheetDrawing" xmlns:a="http://schemas.openxmlformats.org/drawingml/2006/main">
  <xdr:twoCellAnchor>
    <xdr:from>
      <xdr:col>13</xdr:col>
      <xdr:colOff>206832</xdr:colOff>
      <xdr:row>0</xdr:row>
      <xdr:rowOff>150091</xdr:rowOff>
    </xdr:from>
    <xdr:to>
      <xdr:col>13</xdr:col>
      <xdr:colOff>6361546</xdr:colOff>
      <xdr:row>18</xdr:row>
      <xdr:rowOff>172357</xdr:rowOff>
    </xdr:to>
    <xdr:graphicFrame macro="">
      <xdr:nvGraphicFramePr>
        <xdr:cNvPr id="3" name="Grafiek 2">
          <a:extLst>
            <a:ext uri="{FF2B5EF4-FFF2-40B4-BE49-F238E27FC236}">
              <a16:creationId xmlns:a16="http://schemas.microsoft.com/office/drawing/2014/main" id="{3D981A5E-14A4-445F-9604-9304984F16E8}"/>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oneCell">
    <xdr:from>
      <xdr:col>29</xdr:col>
      <xdr:colOff>0</xdr:colOff>
      <xdr:row>0</xdr:row>
      <xdr:rowOff>0</xdr:rowOff>
    </xdr:from>
    <xdr:to>
      <xdr:col>31</xdr:col>
      <xdr:colOff>576904</xdr:colOff>
      <xdr:row>10</xdr:row>
      <xdr:rowOff>44612</xdr:rowOff>
    </xdr:to>
    <xdr:pic>
      <xdr:nvPicPr>
        <xdr:cNvPr id="4" name="Afbeelding 3">
          <a:extLst>
            <a:ext uri="{FF2B5EF4-FFF2-40B4-BE49-F238E27FC236}">
              <a16:creationId xmlns:a16="http://schemas.microsoft.com/office/drawing/2014/main" id="{673D8419-0093-4F77-B05B-D25902417182}"/>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19119273" y="0"/>
          <a:ext cx="1865376" cy="2212848"/>
        </a:xfrm>
        <a:prstGeom prst="rect">
          <a:avLst/>
        </a:prstGeom>
      </xdr:spPr>
    </xdr:pic>
    <xdr:clientData/>
  </xdr:twoCellAnchor>
</xdr:wsDr>
</file>

<file path=xl/theme/theme1.xml><?xml version="1.0" encoding="utf-8"?>
<a:theme xmlns:a="http://schemas.openxmlformats.org/drawingml/2006/main" name="Kantoorthema">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AC39"/>
  <sheetViews>
    <sheetView tabSelected="1" zoomScale="55" zoomScaleNormal="55" zoomScaleSheetLayoutView="100" workbookViewId="0">
      <selection activeCell="AD15" sqref="AD15"/>
    </sheetView>
  </sheetViews>
  <sheetFormatPr defaultRowHeight="14.4" outlineLevelCol="1" x14ac:dyDescent="0.55000000000000004"/>
  <cols>
    <col min="1" max="13" width="12.3671875" customWidth="1"/>
    <col min="14" max="14" width="93" customWidth="1"/>
    <col min="15" max="15" width="21.89453125" hidden="1" customWidth="1" outlineLevel="1"/>
    <col min="16" max="16" width="19.47265625" hidden="1" customWidth="1" outlineLevel="1"/>
    <col min="17" max="17" width="10.5234375" hidden="1" customWidth="1" outlineLevel="1"/>
    <col min="18" max="18" width="11.1015625" hidden="1" customWidth="1" outlineLevel="1"/>
    <col min="19" max="19" width="8.1015625" hidden="1" customWidth="1" outlineLevel="1"/>
    <col min="20" max="21" width="10.3671875" hidden="1" customWidth="1" outlineLevel="1"/>
    <col min="22" max="23" width="7.3671875" hidden="1" customWidth="1" outlineLevel="1"/>
    <col min="24" max="24" width="8.3671875" hidden="1" customWidth="1" outlineLevel="1"/>
    <col min="25" max="25" width="7.47265625" hidden="1" customWidth="1" outlineLevel="1"/>
    <col min="26" max="27" width="7.3671875" hidden="1" customWidth="1" outlineLevel="1"/>
    <col min="28" max="28" width="10.5234375" hidden="1" customWidth="1" outlineLevel="1"/>
    <col min="29" max="29" width="10.62890625" customWidth="1" collapsed="1"/>
    <col min="30" max="33" width="8.89453125" customWidth="1"/>
  </cols>
  <sheetData>
    <row r="1" spans="1:28" ht="22.2" x14ac:dyDescent="0.55000000000000004">
      <c r="A1" s="3" t="s">
        <v>2</v>
      </c>
      <c r="B1" s="4"/>
      <c r="C1" s="4"/>
      <c r="D1" s="4"/>
      <c r="E1" s="4"/>
      <c r="F1" s="4"/>
      <c r="G1" s="4"/>
      <c r="H1" s="4"/>
      <c r="I1" s="4"/>
      <c r="J1" s="4"/>
      <c r="K1" s="4"/>
      <c r="L1" s="4"/>
      <c r="M1" s="4"/>
    </row>
    <row r="2" spans="1:28" x14ac:dyDescent="0.55000000000000004">
      <c r="A2" s="5" t="s">
        <v>1</v>
      </c>
      <c r="B2" s="4"/>
      <c r="C2" s="4"/>
      <c r="D2" s="4"/>
      <c r="E2" s="4"/>
      <c r="F2" s="4"/>
      <c r="G2" s="4"/>
      <c r="H2" s="4"/>
      <c r="I2" s="4"/>
      <c r="J2" s="4"/>
      <c r="K2" s="4"/>
      <c r="L2" s="4"/>
      <c r="M2" s="4"/>
    </row>
    <row r="3" spans="1:28" x14ac:dyDescent="0.55000000000000004">
      <c r="A3" s="5"/>
      <c r="B3" s="4"/>
      <c r="C3" s="4"/>
      <c r="D3" s="4"/>
      <c r="E3" s="4"/>
      <c r="F3" s="4"/>
      <c r="G3" s="4"/>
      <c r="H3" s="4"/>
      <c r="I3" s="4"/>
      <c r="J3" s="4"/>
      <c r="K3" s="4"/>
      <c r="L3" s="4"/>
      <c r="M3" s="4"/>
    </row>
    <row r="4" spans="1:28" x14ac:dyDescent="0.55000000000000004">
      <c r="A4" s="21"/>
      <c r="B4" s="9" t="s">
        <v>39</v>
      </c>
      <c r="C4" s="4"/>
      <c r="D4" s="4"/>
      <c r="E4" s="4"/>
      <c r="F4" s="4"/>
      <c r="G4" s="4"/>
      <c r="H4" s="4"/>
      <c r="I4" s="4"/>
      <c r="J4" s="4"/>
      <c r="K4" s="4"/>
      <c r="L4" s="4"/>
      <c r="M4" s="4"/>
    </row>
    <row r="5" spans="1:28" x14ac:dyDescent="0.55000000000000004">
      <c r="A5" s="22"/>
      <c r="B5" s="15" t="s">
        <v>44</v>
      </c>
    </row>
    <row r="8" spans="1:28" ht="20.399999999999999" x14ac:dyDescent="0.75">
      <c r="A8" s="11" t="s">
        <v>42</v>
      </c>
      <c r="F8" s="18"/>
    </row>
    <row r="9" spans="1:28" ht="28.8" x14ac:dyDescent="0.55000000000000004">
      <c r="A9" s="28" t="s">
        <v>0</v>
      </c>
      <c r="B9" s="24" t="s">
        <v>47</v>
      </c>
      <c r="C9" s="24" t="s">
        <v>48</v>
      </c>
      <c r="D9" s="24" t="s">
        <v>49</v>
      </c>
      <c r="L9" s="19"/>
      <c r="M9" s="19"/>
      <c r="N9" s="19"/>
      <c r="O9" s="19"/>
    </row>
    <row r="10" spans="1:28" x14ac:dyDescent="0.55000000000000004">
      <c r="A10" s="26">
        <v>1</v>
      </c>
      <c r="B10" s="26">
        <v>50</v>
      </c>
      <c r="C10" s="26">
        <v>-20</v>
      </c>
      <c r="D10" s="26">
        <v>1.8</v>
      </c>
      <c r="L10" s="14"/>
      <c r="M10" s="14"/>
      <c r="N10" s="14"/>
      <c r="O10" s="14"/>
    </row>
    <row r="13" spans="1:28" s="13" customFormat="1" x14ac:dyDescent="0.55000000000000004">
      <c r="A13" s="12"/>
      <c r="T13" s="13" t="s">
        <v>8</v>
      </c>
    </row>
    <row r="14" spans="1:28" ht="20.399999999999999" x14ac:dyDescent="0.75">
      <c r="A14" s="11" t="s">
        <v>41</v>
      </c>
      <c r="I14" s="16" t="s">
        <v>43</v>
      </c>
      <c r="Q14" t="s">
        <v>6</v>
      </c>
      <c r="T14" t="s">
        <v>13</v>
      </c>
      <c r="W14" t="s">
        <v>14</v>
      </c>
    </row>
    <row r="15" spans="1:28" ht="48.55" customHeight="1" thickBot="1" x14ac:dyDescent="0.6">
      <c r="A15" s="23" t="s">
        <v>0</v>
      </c>
      <c r="B15" s="24" t="s">
        <v>50</v>
      </c>
      <c r="C15" s="24" t="s">
        <v>51</v>
      </c>
      <c r="D15" s="24" t="s">
        <v>52</v>
      </c>
      <c r="E15" s="24" t="s">
        <v>45</v>
      </c>
      <c r="F15" s="24" t="s">
        <v>31</v>
      </c>
      <c r="G15" s="24" t="s">
        <v>54</v>
      </c>
      <c r="H15" s="1"/>
      <c r="I15" s="29" t="s">
        <v>28</v>
      </c>
      <c r="J15" s="29" t="s">
        <v>29</v>
      </c>
      <c r="K15" s="29" t="s">
        <v>30</v>
      </c>
      <c r="L15" s="30" t="s">
        <v>53</v>
      </c>
      <c r="M15" s="30" t="s">
        <v>46</v>
      </c>
      <c r="O15" s="1" t="s">
        <v>3</v>
      </c>
      <c r="P15" s="1" t="s">
        <v>27</v>
      </c>
      <c r="Q15" t="s">
        <v>4</v>
      </c>
      <c r="R15" t="s">
        <v>5</v>
      </c>
      <c r="S15" t="s">
        <v>7</v>
      </c>
      <c r="T15" t="s">
        <v>16</v>
      </c>
      <c r="U15" t="s">
        <v>17</v>
      </c>
      <c r="V15" t="s">
        <v>21</v>
      </c>
      <c r="W15" t="s">
        <v>19</v>
      </c>
      <c r="X15" t="s">
        <v>20</v>
      </c>
      <c r="Y15" t="s">
        <v>18</v>
      </c>
      <c r="Z15" t="s">
        <v>10</v>
      </c>
      <c r="AA15" t="s">
        <v>11</v>
      </c>
      <c r="AB15" s="1" t="s">
        <v>26</v>
      </c>
    </row>
    <row r="16" spans="1:28" x14ac:dyDescent="0.55000000000000004">
      <c r="A16" s="25">
        <v>1</v>
      </c>
      <c r="B16" s="25">
        <v>-17.16</v>
      </c>
      <c r="C16" s="25">
        <v>9</v>
      </c>
      <c r="D16" s="25">
        <v>15.25</v>
      </c>
      <c r="E16" s="26">
        <v>-30</v>
      </c>
      <c r="F16" s="26">
        <v>45</v>
      </c>
      <c r="G16" s="26">
        <v>0.2</v>
      </c>
      <c r="H16" s="14"/>
      <c r="I16" s="31">
        <f>Q16</f>
        <v>-3.9531125922873116</v>
      </c>
      <c r="J16" s="31">
        <f>R16</f>
        <v>1.3750000000000018</v>
      </c>
      <c r="K16" s="31">
        <f>S16</f>
        <v>0</v>
      </c>
      <c r="L16" s="32">
        <f>O16</f>
        <v>74.379890427453574</v>
      </c>
      <c r="M16" s="32">
        <f>AB16</f>
        <v>0.16372857492949167</v>
      </c>
      <c r="O16" s="2">
        <f>SQRT(($B$10-$B16)^2+($C$10-$C16)^2+($D$10-$D16)^2)</f>
        <v>74.379890427453574</v>
      </c>
      <c r="P16">
        <f>IF(F16&gt;=90,NA(),D16*TAN(RADIANS(F16)))</f>
        <v>15.249999999999998</v>
      </c>
      <c r="Q16">
        <f>IF(F16&gt;=90,NA(),COS(RADIANS(E16))*P16+B16)</f>
        <v>-3.9531125922873116</v>
      </c>
      <c r="R16">
        <f>IF(F16&gt;=90,NA(),SIN(RADIANS(E16))*P16+C16)</f>
        <v>1.3750000000000018</v>
      </c>
      <c r="S16">
        <f>IF(F16&gt;=90,NA(),0)</f>
        <v>0</v>
      </c>
      <c r="T16" s="2">
        <f>COS(RADIANS(E16))*COS(RADIANS(F16-90))</f>
        <v>0.61237243569579458</v>
      </c>
      <c r="U16" s="2">
        <f>SIN(RADIANS(E16))*COS(RADIANS(F16-90))</f>
        <v>-0.35355339059327373</v>
      </c>
      <c r="V16" s="2">
        <f>SIN(RADIANS(F16-90))</f>
        <v>-0.70710678118654746</v>
      </c>
      <c r="W16" s="2">
        <f t="shared" ref="W16:Y19" si="0">B$10-B16</f>
        <v>67.16</v>
      </c>
      <c r="X16" s="2">
        <f t="shared" si="0"/>
        <v>-29</v>
      </c>
      <c r="Y16" s="2">
        <f t="shared" si="0"/>
        <v>-13.45</v>
      </c>
      <c r="Z16">
        <f>(T16*W16+U16*X16+V16*Y16)/(SQRT(T16^2+U16^2+V16^2)*SQRT(W16^2+X16^2+Y16^2))</f>
        <v>0.81864287464745833</v>
      </c>
      <c r="AA16">
        <f>DEGREES(ACOS(Z16))</f>
        <v>35.050829853231868</v>
      </c>
      <c r="AB16" s="7">
        <f>IF(G16*Z16&lt;0,"onzichtbaar",G16*Z16)</f>
        <v>0.16372857492949167</v>
      </c>
    </row>
    <row r="17" spans="1:28" x14ac:dyDescent="0.55000000000000004">
      <c r="A17" s="27">
        <v>2</v>
      </c>
      <c r="B17" s="27">
        <v>17.16</v>
      </c>
      <c r="C17" s="27">
        <v>9</v>
      </c>
      <c r="D17" s="27">
        <v>15.25</v>
      </c>
      <c r="E17" s="26">
        <v>-150</v>
      </c>
      <c r="F17" s="26">
        <v>45</v>
      </c>
      <c r="G17" s="26">
        <v>0.5</v>
      </c>
      <c r="H17" s="14"/>
      <c r="I17" s="31">
        <f t="shared" ref="I17:I19" si="1">Q17</f>
        <v>3.9531125922873116</v>
      </c>
      <c r="J17" s="31">
        <f t="shared" ref="J17:J19" si="2">R17</f>
        <v>1.3750000000000018</v>
      </c>
      <c r="K17" s="31">
        <f t="shared" ref="K17:K19" si="3">S17</f>
        <v>0</v>
      </c>
      <c r="L17" s="32">
        <f t="shared" ref="L17:L19" si="4">O17</f>
        <v>45.829773073843604</v>
      </c>
      <c r="M17" s="32" t="str">
        <f t="shared" ref="M17:M19" si="5">AB17</f>
        <v>onzichtbaar</v>
      </c>
      <c r="O17" s="2">
        <f>SQRT(($B$10-$B17)^2+($C$10-$C17)^2+($D$10-$D17)^2)</f>
        <v>45.829773073843604</v>
      </c>
      <c r="P17">
        <f t="shared" ref="P17:P19" si="6">IF(F17&gt;=90,NA(),D17*TAN(RADIANS(F17)))</f>
        <v>15.249999999999998</v>
      </c>
      <c r="Q17">
        <f t="shared" ref="Q17:Q19" si="7">IF(F17&gt;=90,NA(),COS(RADIANS(E17))*P17+B17)</f>
        <v>3.9531125922873116</v>
      </c>
      <c r="R17">
        <f t="shared" ref="R17:R19" si="8">IF(F17&gt;=90,NA(),SIN(RADIANS(E17))*P17+C17)</f>
        <v>1.3750000000000018</v>
      </c>
      <c r="S17">
        <f>IF(F17&gt;=90,NA(),0)</f>
        <v>0</v>
      </c>
      <c r="T17" s="2">
        <f>COS(RADIANS(E17))*COS(RADIANS(F17-90))</f>
        <v>-0.61237243569579458</v>
      </c>
      <c r="U17" s="2">
        <f>SIN(RADIANS(E17))*COS(RADIANS(F17-90))</f>
        <v>-0.35355339059327373</v>
      </c>
      <c r="V17" s="2">
        <f t="shared" ref="V17:V19" si="9">SIN(RADIANS(F17-90))</f>
        <v>-0.70710678118654746</v>
      </c>
      <c r="W17" s="2">
        <f t="shared" si="0"/>
        <v>32.840000000000003</v>
      </c>
      <c r="X17" s="2">
        <f t="shared" si="0"/>
        <v>-29</v>
      </c>
      <c r="Y17" s="2">
        <f t="shared" si="0"/>
        <v>-13.45</v>
      </c>
      <c r="Z17">
        <f t="shared" ref="Z17:Z19" si="10">(T17*W17+U17*X17+V17*Y17)/(SQRT(T17^2+U17^2+V17^2)*SQRT(W17^2+X17^2+Y17^2))</f>
        <v>-7.5644331366710206E-3</v>
      </c>
      <c r="AA17">
        <f>DEGREES(ACOS(Z17))</f>
        <v>90.433414226581036</v>
      </c>
      <c r="AB17" s="7" t="str">
        <f t="shared" ref="AB17:AB19" si="11">IF(G17*Z17&lt;0,"onzichtbaar",G17*Z17)</f>
        <v>onzichtbaar</v>
      </c>
    </row>
    <row r="18" spans="1:28" x14ac:dyDescent="0.55000000000000004">
      <c r="A18" s="26">
        <v>3</v>
      </c>
      <c r="B18" s="26">
        <v>-17.16</v>
      </c>
      <c r="C18" s="26">
        <v>-9</v>
      </c>
      <c r="D18" s="26">
        <v>15.25</v>
      </c>
      <c r="E18" s="26">
        <v>20</v>
      </c>
      <c r="F18" s="26">
        <v>45</v>
      </c>
      <c r="G18" s="26">
        <v>0.5</v>
      </c>
      <c r="H18" s="14"/>
      <c r="I18" s="31">
        <f t="shared" si="1"/>
        <v>-2.8296875330148978</v>
      </c>
      <c r="J18" s="31">
        <f t="shared" si="2"/>
        <v>-3.7841928142835526</v>
      </c>
      <c r="K18" s="31">
        <f t="shared" si="3"/>
        <v>0</v>
      </c>
      <c r="L18" s="32">
        <f t="shared" si="4"/>
        <v>69.371233951833375</v>
      </c>
      <c r="M18" s="32">
        <f t="shared" si="5"/>
        <v>0.3710156761195561</v>
      </c>
      <c r="O18" s="2">
        <f>SQRT(($B$10-$B18)^2+($C$10-$C18)^2+($D$10-$D18)^2)</f>
        <v>69.371233951833375</v>
      </c>
      <c r="P18">
        <f t="shared" si="6"/>
        <v>15.249999999999998</v>
      </c>
      <c r="Q18">
        <f t="shared" si="7"/>
        <v>-2.8296875330148978</v>
      </c>
      <c r="R18">
        <f t="shared" si="8"/>
        <v>-3.7841928142835526</v>
      </c>
      <c r="S18">
        <f>IF(F18&gt;=90,NA(),0)</f>
        <v>0</v>
      </c>
      <c r="T18" s="2">
        <f>COS(RADIANS(E18))*COS(RADIANS(F18-90))</f>
        <v>0.66446302438867477</v>
      </c>
      <c r="U18" s="2">
        <f>SIN(RADIANS(E18))*COS(RADIANS(F18-90))</f>
        <v>0.24184476264797528</v>
      </c>
      <c r="V18" s="2">
        <f t="shared" si="9"/>
        <v>-0.70710678118654746</v>
      </c>
      <c r="W18" s="2">
        <f t="shared" si="0"/>
        <v>67.16</v>
      </c>
      <c r="X18" s="2">
        <f t="shared" si="0"/>
        <v>-11</v>
      </c>
      <c r="Y18" s="2">
        <f t="shared" si="0"/>
        <v>-13.45</v>
      </c>
      <c r="Z18">
        <f t="shared" si="10"/>
        <v>0.74203135223911221</v>
      </c>
      <c r="AA18">
        <f>DEGREES(ACOS(Z18))</f>
        <v>42.095255697240383</v>
      </c>
      <c r="AB18" s="7">
        <f t="shared" si="11"/>
        <v>0.3710156761195561</v>
      </c>
    </row>
    <row r="19" spans="1:28" x14ac:dyDescent="0.55000000000000004">
      <c r="A19" s="26">
        <v>4</v>
      </c>
      <c r="B19" s="26">
        <v>17.16</v>
      </c>
      <c r="C19" s="26">
        <v>-9</v>
      </c>
      <c r="D19" s="26">
        <v>15.25</v>
      </c>
      <c r="E19" s="26">
        <v>150</v>
      </c>
      <c r="F19" s="26">
        <v>45</v>
      </c>
      <c r="G19" s="26">
        <v>0.5</v>
      </c>
      <c r="H19" s="14"/>
      <c r="I19" s="31">
        <f t="shared" si="1"/>
        <v>3.9531125922873116</v>
      </c>
      <c r="J19" s="31">
        <f t="shared" si="2"/>
        <v>-1.3750000000000018</v>
      </c>
      <c r="K19" s="31">
        <f t="shared" si="3"/>
        <v>0</v>
      </c>
      <c r="L19" s="32">
        <f t="shared" si="4"/>
        <v>37.153305371124119</v>
      </c>
      <c r="M19" s="32" t="str">
        <f t="shared" si="5"/>
        <v>onzichtbaar</v>
      </c>
      <c r="O19" s="2">
        <f>SQRT(($B$10-$B19)^2+($C$10-$C19)^2+($D$10-$D19)^2)</f>
        <v>37.153305371124119</v>
      </c>
      <c r="P19">
        <f t="shared" si="6"/>
        <v>15.249999999999998</v>
      </c>
      <c r="Q19">
        <f t="shared" si="7"/>
        <v>3.9531125922873116</v>
      </c>
      <c r="R19">
        <f t="shared" si="8"/>
        <v>-1.3750000000000018</v>
      </c>
      <c r="S19">
        <f>IF(F19&gt;=90,NA(),0)</f>
        <v>0</v>
      </c>
      <c r="T19" s="2">
        <f>COS(RADIANS(E19))*COS(RADIANS(F19-90))</f>
        <v>-0.61237243569579458</v>
      </c>
      <c r="U19" s="2">
        <f>SIN(RADIANS(E19))*COS(RADIANS(F19-90))</f>
        <v>0.35355339059327373</v>
      </c>
      <c r="V19" s="2">
        <f t="shared" si="9"/>
        <v>-0.70710678118654746</v>
      </c>
      <c r="W19" s="2">
        <f t="shared" si="0"/>
        <v>32.840000000000003</v>
      </c>
      <c r="X19" s="2">
        <f t="shared" si="0"/>
        <v>-11</v>
      </c>
      <c r="Y19" s="2">
        <f t="shared" si="0"/>
        <v>-13.45</v>
      </c>
      <c r="Z19">
        <f t="shared" si="10"/>
        <v>-0.38997369771244306</v>
      </c>
      <c r="AA19">
        <f>DEGREES(ACOS(Z19))</f>
        <v>112.95286280643316</v>
      </c>
      <c r="AB19" s="7" t="str">
        <f t="shared" si="11"/>
        <v>onzichtbaar</v>
      </c>
    </row>
    <row r="20" spans="1:28" x14ac:dyDescent="0.55000000000000004">
      <c r="F20" s="10"/>
      <c r="I20" s="10"/>
    </row>
    <row r="22" spans="1:28" s="13" customFormat="1" x14ac:dyDescent="0.55000000000000004">
      <c r="P22" s="6" t="s">
        <v>9</v>
      </c>
      <c r="T22" s="6" t="s">
        <v>9</v>
      </c>
    </row>
    <row r="23" spans="1:28" x14ac:dyDescent="0.55000000000000004">
      <c r="P23" t="s">
        <v>15</v>
      </c>
      <c r="T23" t="s">
        <v>12</v>
      </c>
    </row>
    <row r="24" spans="1:28" x14ac:dyDescent="0.55000000000000004">
      <c r="T24" t="s">
        <v>25</v>
      </c>
    </row>
    <row r="25" spans="1:28" s="13" customFormat="1" x14ac:dyDescent="0.55000000000000004">
      <c r="A25" s="17" t="s">
        <v>9</v>
      </c>
      <c r="T25" s="13" t="s">
        <v>22</v>
      </c>
    </row>
    <row r="26" spans="1:28" s="13" customFormat="1" x14ac:dyDescent="0.55000000000000004">
      <c r="A26" s="13" t="s">
        <v>56</v>
      </c>
      <c r="B26" s="20"/>
      <c r="C26" s="20"/>
      <c r="D26" s="20"/>
      <c r="E26" s="20"/>
      <c r="F26" s="20"/>
      <c r="G26" s="20"/>
      <c r="T26" s="13" t="s">
        <v>23</v>
      </c>
    </row>
    <row r="27" spans="1:28" x14ac:dyDescent="0.55000000000000004">
      <c r="A27" s="34" t="s">
        <v>55</v>
      </c>
      <c r="B27" s="19"/>
      <c r="C27" s="19"/>
      <c r="D27" s="19"/>
      <c r="E27" s="19"/>
      <c r="F27" s="19"/>
      <c r="G27" s="19"/>
      <c r="T27" t="s">
        <v>24</v>
      </c>
    </row>
    <row r="28" spans="1:28" x14ac:dyDescent="0.55000000000000004">
      <c r="A28" s="33" t="s">
        <v>57</v>
      </c>
      <c r="B28" s="14"/>
      <c r="C28" s="14"/>
      <c r="D28" s="14"/>
      <c r="E28" s="14"/>
      <c r="F28" s="14"/>
      <c r="G28" s="14"/>
    </row>
    <row r="29" spans="1:28" x14ac:dyDescent="0.55000000000000004">
      <c r="A29" s="14"/>
      <c r="B29" s="14"/>
      <c r="C29" s="14"/>
      <c r="D29" s="14"/>
      <c r="E29" s="14"/>
      <c r="F29" s="14"/>
      <c r="G29" s="14"/>
    </row>
    <row r="30" spans="1:28" x14ac:dyDescent="0.55000000000000004">
      <c r="A30" s="14"/>
      <c r="B30" s="14"/>
      <c r="C30" s="14"/>
      <c r="D30" s="14"/>
      <c r="E30" s="14"/>
      <c r="F30" s="14"/>
      <c r="G30" s="14"/>
    </row>
    <row r="32" spans="1:28" x14ac:dyDescent="0.55000000000000004">
      <c r="A32" s="8" t="s">
        <v>38</v>
      </c>
    </row>
    <row r="33" spans="1:1" x14ac:dyDescent="0.55000000000000004">
      <c r="A33" t="s">
        <v>40</v>
      </c>
    </row>
    <row r="34" spans="1:1" x14ac:dyDescent="0.55000000000000004">
      <c r="A34" t="s">
        <v>32</v>
      </c>
    </row>
    <row r="35" spans="1:1" x14ac:dyDescent="0.55000000000000004">
      <c r="A35" t="s">
        <v>35</v>
      </c>
    </row>
    <row r="36" spans="1:1" x14ac:dyDescent="0.55000000000000004">
      <c r="A36" t="s">
        <v>36</v>
      </c>
    </row>
    <row r="37" spans="1:1" x14ac:dyDescent="0.55000000000000004">
      <c r="A37" t="s">
        <v>37</v>
      </c>
    </row>
    <row r="38" spans="1:1" x14ac:dyDescent="0.55000000000000004">
      <c r="A38" t="s">
        <v>33</v>
      </c>
    </row>
    <row r="39" spans="1:1" x14ac:dyDescent="0.55000000000000004">
      <c r="A39" t="s">
        <v>34</v>
      </c>
    </row>
  </sheetData>
  <phoneticPr fontId="10" type="noConversion"/>
  <pageMargins left="0.25" right="0.25" top="0.75" bottom="0.75" header="0.3" footer="0.3"/>
  <pageSetup paperSize="9" scale="78" fitToHeight="0" orientation="landscape" r:id="rId1"/>
  <drawing r:id="rId2"/>
  <legacy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37A769E-52BF-4079-8B69-BD132A7F8FB0}">
  <dimension ref="A1:B4"/>
  <sheetViews>
    <sheetView zoomScaleNormal="100" workbookViewId="0">
      <selection activeCell="M7" sqref="M7"/>
    </sheetView>
  </sheetViews>
  <sheetFormatPr defaultRowHeight="14.4" x14ac:dyDescent="0.55000000000000004"/>
  <sheetData>
    <row r="1" spans="1:2" ht="22.2" x14ac:dyDescent="0.55000000000000004">
      <c r="A1" s="3" t="s">
        <v>62</v>
      </c>
    </row>
    <row r="3" spans="1:2" x14ac:dyDescent="0.55000000000000004">
      <c r="A3" t="s">
        <v>58</v>
      </c>
      <c r="B3" t="s">
        <v>61</v>
      </c>
    </row>
    <row r="4" spans="1:2" x14ac:dyDescent="0.55000000000000004">
      <c r="A4" t="s">
        <v>59</v>
      </c>
      <c r="B4" s="15" t="s">
        <v>60</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Werkbladen</vt:lpstr>
      </vt:variant>
      <vt:variant>
        <vt:i4>2</vt:i4>
      </vt:variant>
      <vt:variant>
        <vt:lpstr>Benoemde bereiken</vt:lpstr>
      </vt:variant>
      <vt:variant>
        <vt:i4>1</vt:i4>
      </vt:variant>
    </vt:vector>
  </HeadingPairs>
  <TitlesOfParts>
    <vt:vector size="3" baseType="lpstr">
      <vt:lpstr>Berekening</vt:lpstr>
      <vt:lpstr>Versie-informatie</vt:lpstr>
      <vt:lpstr>Berekening!Afdrukbereik</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Henk Stolk</dc:creator>
  <cp:lastModifiedBy>Hazenberg, Geertje</cp:lastModifiedBy>
  <cp:lastPrinted>2019-03-11T14:53:57Z</cp:lastPrinted>
  <dcterms:created xsi:type="dcterms:W3CDTF">2019-02-07T18:43:13Z</dcterms:created>
  <dcterms:modified xsi:type="dcterms:W3CDTF">2020-03-27T10:48:24Z</dcterms:modified>
</cp:coreProperties>
</file>